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Tools\"/>
    </mc:Choice>
  </mc:AlternateContent>
  <xr:revisionPtr revIDLastSave="0" documentId="13_ncr:1_{38277777-3D8F-4E6D-BDC3-44F54C568139}" xr6:coauthVersionLast="47" xr6:coauthVersionMax="47" xr10:uidLastSave="{00000000-0000-0000-0000-000000000000}"/>
  <bookViews>
    <workbookView xWindow="6240" yWindow="915" windowWidth="29655" windowHeight="14895" xr2:uid="{00000000-000D-0000-FFFF-FFFF00000000}"/>
  </bookViews>
  <sheets>
    <sheet name="Calculator" sheetId="1" r:id="rId1"/>
    <sheet name="Tables" sheetId="2" r:id="rId2"/>
    <sheet name="Defini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9" i="1"/>
  <c r="I11" i="1" l="1"/>
  <c r="J11" i="1"/>
  <c r="I12" i="1"/>
  <c r="I10" i="1" l="1"/>
  <c r="J10" i="1"/>
  <c r="I9" i="1"/>
  <c r="J12" i="1"/>
  <c r="J9" i="1"/>
  <c r="K1" i="1"/>
  <c r="K2" i="1" s="1"/>
  <c r="B20" i="1"/>
  <c r="J18" i="1" l="1"/>
  <c r="D10" i="1"/>
  <c r="E10" i="1" s="1"/>
  <c r="L14" i="1"/>
  <c r="D13" i="1"/>
  <c r="E13" i="1" s="1"/>
  <c r="D14" i="1"/>
  <c r="E14" i="1" s="1"/>
  <c r="D9" i="1"/>
  <c r="E9" i="1" s="1"/>
  <c r="D16" i="1"/>
  <c r="E16" i="1" s="1"/>
  <c r="D11" i="1"/>
  <c r="D18" i="1"/>
  <c r="E18" i="1" s="1"/>
  <c r="D15" i="1"/>
  <c r="E15" i="1" s="1"/>
  <c r="D12" i="1"/>
  <c r="D17" i="1"/>
  <c r="E17" i="1" s="1"/>
  <c r="J14" i="1"/>
  <c r="J19" i="1"/>
  <c r="J15" i="1"/>
  <c r="J13" i="1"/>
  <c r="I17" i="1"/>
  <c r="J17" i="1"/>
  <c r="J16" i="1"/>
  <c r="J20" i="1"/>
  <c r="I14" i="1"/>
  <c r="I13" i="1"/>
  <c r="I16" i="1"/>
  <c r="I15" i="1"/>
  <c r="I18" i="1"/>
  <c r="I19" i="1"/>
  <c r="I20" i="1"/>
  <c r="O10" i="1" l="1"/>
  <c r="O2" i="1"/>
  <c r="O3" i="1"/>
  <c r="O7" i="1"/>
  <c r="O11" i="1"/>
  <c r="O12" i="1"/>
  <c r="O1" i="1"/>
  <c r="O6" i="1"/>
  <c r="O8" i="1"/>
  <c r="N13" i="1"/>
  <c r="O13" i="1" s="1"/>
  <c r="O9" i="1"/>
  <c r="O5" i="1"/>
  <c r="O14" i="1" l="1"/>
  <c r="D22" i="1" s="1"/>
  <c r="A26" i="1" s="1"/>
  <c r="E12" i="1" l="1"/>
  <c r="E11" i="1"/>
  <c r="E20" i="1" l="1"/>
  <c r="B24" i="1" s="1"/>
  <c r="K3" i="1" s="1"/>
  <c r="K5" i="1" s="1"/>
  <c r="B25" i="1" s="1"/>
  <c r="E25" i="1" l="1"/>
  <c r="E26" i="1"/>
</calcChain>
</file>

<file path=xl/sharedStrings.xml><?xml version="1.0" encoding="utf-8"?>
<sst xmlns="http://schemas.openxmlformats.org/spreadsheetml/2006/main" count="172" uniqueCount="80">
  <si>
    <t>Roof</t>
  </si>
  <si>
    <t>Kitchen</t>
  </si>
  <si>
    <t>Baths</t>
  </si>
  <si>
    <t>Site Improvements</t>
  </si>
  <si>
    <t>Total</t>
  </si>
  <si>
    <t>Plumbing</t>
  </si>
  <si>
    <t>Foundation/Floor Structure</t>
  </si>
  <si>
    <t>Exterior Walls/Siding</t>
  </si>
  <si>
    <t>HVAC/Electrical</t>
  </si>
  <si>
    <t>Windows/Doors/Trim</t>
  </si>
  <si>
    <t>C1</t>
  </si>
  <si>
    <t>C2+</t>
  </si>
  <si>
    <t>C2</t>
  </si>
  <si>
    <t>C3+</t>
  </si>
  <si>
    <t>C3</t>
  </si>
  <si>
    <t>C4+</t>
  </si>
  <si>
    <t>C4</t>
  </si>
  <si>
    <t>C5</t>
  </si>
  <si>
    <t>C6</t>
  </si>
  <si>
    <t>Actual Age</t>
  </si>
  <si>
    <t>Effective Age</t>
  </si>
  <si>
    <t>Condition</t>
  </si>
  <si>
    <t>C3-</t>
  </si>
  <si>
    <t>C4-</t>
  </si>
  <si>
    <t>Contribution %</t>
  </si>
  <si>
    <t>C5-</t>
  </si>
  <si>
    <t>C Rating</t>
  </si>
  <si>
    <t>Eff. Age</t>
  </si>
  <si>
    <t>Avg Eff. Age</t>
  </si>
  <si>
    <t>Weighted Eff. Age</t>
  </si>
  <si>
    <t>% Depr.</t>
  </si>
  <si>
    <t>Component Category</t>
  </si>
  <si>
    <t>Condition to Effective Age Tables</t>
  </si>
  <si>
    <t>Total Economic Life</t>
  </si>
  <si>
    <t>Physical Depreciation</t>
  </si>
  <si>
    <t>Straight-Line</t>
  </si>
  <si>
    <t>Instructions:    1) Fill out all fields with a red border    2) Shaded cells can be modified if preferred</t>
  </si>
  <si>
    <t>Subject Property Economic Age and Depreciation Calculator</t>
  </si>
  <si>
    <t>55 Economic Life</t>
  </si>
  <si>
    <t>60 Economic Life</t>
  </si>
  <si>
    <t>65 Economic Life</t>
  </si>
  <si>
    <t>70 Economic Life</t>
  </si>
  <si>
    <t>Instructions:   Cells shaded in grey can be modified to your preferences</t>
  </si>
  <si>
    <t>Eff. Age Range</t>
  </si>
  <si>
    <t>Component Definitions</t>
  </si>
  <si>
    <t>Cosmetic (Floors/Walls/Ceilings)</t>
  </si>
  <si>
    <t>This includes the foundation of the improvements and the floor structure</t>
  </si>
  <si>
    <t>This includes wall framing, exterior finish, and siding</t>
  </si>
  <si>
    <t>This includes the roof structure (e.g. trusses) and the roofing material</t>
  </si>
  <si>
    <t>Cosmetic</t>
  </si>
  <si>
    <t>This includes cosmetic materials such as the flooring, wall and ceiling condition, and paint</t>
  </si>
  <si>
    <t>This includes air handlers and all air heating and cooling appliances in addition to electrical wiring</t>
  </si>
  <si>
    <t>This includes all plumbing fixtures and water heater</t>
  </si>
  <si>
    <t>This includes all bath amenities/features (e.g. showers, tubs, toilet, vanities, countertops, etc)</t>
  </si>
  <si>
    <t>This includes cabinetry, appliances, countertops, breakfast bars, islands, etc</t>
  </si>
  <si>
    <t>This includes all windows, interior and exterior doors, and trim/molding</t>
  </si>
  <si>
    <t>This includes items such as fencing, landscaping, driveway.</t>
  </si>
  <si>
    <t>NOTE: This category is optional as some appraisers do not want to include site improvements when determining effective age</t>
  </si>
  <si>
    <t>Effective Age and Depreciation Tables</t>
  </si>
  <si>
    <t>Non-Linear Tables</t>
  </si>
  <si>
    <t>DEPRECIATION TABLES</t>
  </si>
  <si>
    <t>C5+</t>
  </si>
  <si>
    <t>Notes:   1) B19 MUST BE 100%    2) If you get unexpected messages or results, modify the shaded areas to your preferences in the "Tables" tab</t>
  </si>
  <si>
    <t>This was in cell N1: =IF(M1&gt;$L$13,L1,"")</t>
  </si>
  <si>
    <t>Overall Condition</t>
  </si>
  <si>
    <t>Woody Fincham, SRA, AI-RRS, ASA, RAA, RAC</t>
  </si>
  <si>
    <t>https://www.valuemetrics.info/</t>
  </si>
  <si>
    <t>The following provided direct help in brainstorming ideas and testing this tool. MANY thanks!!</t>
  </si>
  <si>
    <t>"Development of Effective Age Estimates" by ASA (available at the below link):</t>
  </si>
  <si>
    <t>https://www.appraisers.org/docs/default-source/discipline_rp/dzierbicki-development-of-effective-age-estimates.pdf?sfvrsn=2c338ed7_0</t>
  </si>
  <si>
    <t>"Effective Age Calculator" by the Washington State Department of Revenue</t>
  </si>
  <si>
    <t>https://propertytax.dor.wa.gov/Aspx/EffectiveAgeCalculator.aspx</t>
  </si>
  <si>
    <t xml:space="preserve">NOTE: George Dell has fantastic classes and online information/resources which I highly recommend. Click the link below to go to his site: </t>
  </si>
  <si>
    <t>"Section P - Depreciation and Percent Good Tables" by Haywood County Assessor (2017)</t>
  </si>
  <si>
    <t>https://www.haywoodcountync.gov/DocumentCenter/View/262/Section-P---Depreciation-and-Percent-Good-Tables-PDF</t>
  </si>
  <si>
    <t>References found online that were utilized in creating this tool:</t>
  </si>
  <si>
    <t>"George Dell's Effective Age Decomposition SFR" © by George Dell, SRA, MAI, ASA, CRE</t>
  </si>
  <si>
    <t>Important: See information below for references utilized when creating this tool</t>
  </si>
  <si>
    <t>Craftsman Depreciation Tables (2020)</t>
  </si>
  <si>
    <t>https://www.craftsman-https://www.craftsman-book.com/media/static/previews/2020_NBC_book_preview.pdf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</si>
</sst>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FF000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000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1" fontId="0" fillId="0" borderId="4" xfId="0" applyNumberFormat="1" applyBorder="1"/>
    <xf numFmtId="165" fontId="0" fillId="0" borderId="4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12" xfId="0" applyBorder="1"/>
    <xf numFmtId="0" fontId="0" fillId="2" borderId="13" xfId="0" applyFill="1" applyBorder="1"/>
    <xf numFmtId="0" fontId="0" fillId="0" borderId="14" xfId="0" applyBorder="1"/>
    <xf numFmtId="0" fontId="0" fillId="2" borderId="15" xfId="0" applyFill="1" applyBorder="1"/>
    <xf numFmtId="1" fontId="0" fillId="2" borderId="13" xfId="0" applyNumberFormat="1" applyFill="1" applyBorder="1"/>
    <xf numFmtId="1" fontId="0" fillId="2" borderId="15" xfId="0" applyNumberFormat="1" applyFill="1" applyBorder="1"/>
    <xf numFmtId="0" fontId="0" fillId="0" borderId="16" xfId="0" applyBorder="1"/>
    <xf numFmtId="0" fontId="0" fillId="2" borderId="17" xfId="0" applyFill="1" applyBorder="1"/>
    <xf numFmtId="1" fontId="0" fillId="2" borderId="17" xfId="0" applyNumberFormat="1" applyFill="1" applyBorder="1"/>
    <xf numFmtId="1" fontId="0" fillId="0" borderId="8" xfId="0" applyNumberFormat="1" applyBorder="1"/>
    <xf numFmtId="165" fontId="0" fillId="0" borderId="9" xfId="1" applyNumberFormat="1" applyFont="1" applyBorder="1"/>
    <xf numFmtId="1" fontId="0" fillId="0" borderId="12" xfId="0" applyNumberFormat="1" applyBorder="1"/>
    <xf numFmtId="165" fontId="0" fillId="0" borderId="13" xfId="1" applyNumberFormat="1" applyFont="1" applyBorder="1"/>
    <xf numFmtId="1" fontId="0" fillId="0" borderId="14" xfId="0" applyNumberFormat="1" applyBorder="1"/>
    <xf numFmtId="165" fontId="0" fillId="0" borderId="15" xfId="1" applyNumberFormat="1" applyFont="1" applyBorder="1"/>
    <xf numFmtId="0" fontId="0" fillId="0" borderId="17" xfId="0" applyBorder="1"/>
    <xf numFmtId="0" fontId="0" fillId="0" borderId="4" xfId="0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/>
    <xf numFmtId="0" fontId="0" fillId="0" borderId="22" xfId="0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1" fontId="0" fillId="0" borderId="24" xfId="1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9" fontId="0" fillId="3" borderId="13" xfId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9" fontId="0" fillId="3" borderId="15" xfId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9" fontId="0" fillId="3" borderId="17" xfId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5" xfId="0" applyFont="1" applyBorder="1"/>
    <xf numFmtId="0" fontId="4" fillId="0" borderId="4" xfId="0" applyFont="1" applyBorder="1"/>
    <xf numFmtId="0" fontId="0" fillId="0" borderId="28" xfId="0" applyBorder="1"/>
    <xf numFmtId="0" fontId="2" fillId="3" borderId="19" xfId="0" applyFont="1" applyFill="1" applyBorder="1" applyAlignment="1">
      <alignment horizontal="center"/>
    </xf>
    <xf numFmtId="0" fontId="4" fillId="0" borderId="22" xfId="0" applyFont="1" applyBorder="1"/>
    <xf numFmtId="0" fontId="0" fillId="0" borderId="29" xfId="0" applyBorder="1"/>
    <xf numFmtId="10" fontId="0" fillId="3" borderId="30" xfId="0" applyNumberFormat="1" applyFill="1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32" xfId="1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5" fillId="0" borderId="18" xfId="0" applyFont="1" applyBorder="1"/>
    <xf numFmtId="10" fontId="5" fillId="0" borderId="21" xfId="0" applyNumberFormat="1" applyFont="1" applyBorder="1" applyAlignment="1">
      <alignment horizontal="center"/>
    </xf>
    <xf numFmtId="0" fontId="5" fillId="0" borderId="21" xfId="0" applyFont="1" applyBorder="1"/>
    <xf numFmtId="2" fontId="5" fillId="0" borderId="21" xfId="1" applyNumberFormat="1" applyFont="1" applyBorder="1"/>
    <xf numFmtId="2" fontId="5" fillId="0" borderId="19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0" fontId="6" fillId="0" borderId="4" xfId="0" applyFont="1" applyFill="1" applyBorder="1"/>
    <xf numFmtId="0" fontId="5" fillId="0" borderId="4" xfId="0" applyFont="1" applyFill="1" applyBorder="1"/>
    <xf numFmtId="165" fontId="3" fillId="0" borderId="17" xfId="1" applyNumberFormat="1" applyFont="1" applyBorder="1" applyAlignment="1">
      <alignment horizontal="center"/>
    </xf>
    <xf numFmtId="165" fontId="3" fillId="0" borderId="15" xfId="1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/>
    <xf numFmtId="0" fontId="0" fillId="0" borderId="0" xfId="0" applyAlignment="1"/>
    <xf numFmtId="0" fontId="7" fillId="0" borderId="4" xfId="2" applyBorder="1" applyAlignment="1">
      <alignment horizontal="left" indent="4"/>
    </xf>
    <xf numFmtId="0" fontId="2" fillId="0" borderId="4" xfId="0" applyFont="1" applyBorder="1" applyAlignment="1"/>
    <xf numFmtId="0" fontId="7" fillId="0" borderId="6" xfId="2" applyBorder="1" applyAlignment="1">
      <alignment horizontal="left" indent="4"/>
    </xf>
    <xf numFmtId="0" fontId="7" fillId="0" borderId="7" xfId="2" applyBorder="1" applyAlignment="1">
      <alignment horizontal="left" indent="4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5" xfId="2" applyBorder="1" applyAlignment="1">
      <alignment horizontal="left" indent="4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5" xfId="0" applyFont="1" applyBorder="1" applyAlignment="1">
      <alignment horizontal="left" indent="4"/>
    </xf>
    <xf numFmtId="0" fontId="2" fillId="0" borderId="6" xfId="0" applyFont="1" applyBorder="1" applyAlignment="1">
      <alignment horizontal="left" indent="4"/>
    </xf>
    <xf numFmtId="0" fontId="2" fillId="0" borderId="7" xfId="0" applyFont="1" applyBorder="1" applyAlignment="1">
      <alignment horizontal="left" indent="4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pertytax.dor.wa.gov/Aspx/EffectiveAgeCalculator.aspx" TargetMode="External"/><Relationship Id="rId2" Type="http://schemas.openxmlformats.org/officeDocument/2006/relationships/hyperlink" Target="https://www.appraisers.org/docs/default-source/discipline_rp/dzierbicki-development-of-effective-age-estimates.pdf?sfvrsn=2c338ed7_0" TargetMode="External"/><Relationship Id="rId1" Type="http://schemas.openxmlformats.org/officeDocument/2006/relationships/hyperlink" Target="https://www.valuemetrics.inf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raftsman-book.com/media/static/previews/2020_NBC_book_preview.pdf" TargetMode="External"/><Relationship Id="rId4" Type="http://schemas.openxmlformats.org/officeDocument/2006/relationships/hyperlink" Target="https://www.haywoodcountync.gov/DocumentCenter/View/262/Section-P---Depreciation-and-Percent-Good-Tables-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zoomScale="130" zoomScaleNormal="130" workbookViewId="0">
      <selection sqref="A1:D1"/>
    </sheetView>
  </sheetViews>
  <sheetFormatPr defaultRowHeight="15" x14ac:dyDescent="0.25"/>
  <cols>
    <col min="1" max="1" width="33.85546875" bestFit="1" customWidth="1"/>
    <col min="2" max="2" width="14.42578125" bestFit="1" customWidth="1"/>
    <col min="3" max="3" width="13.28515625" bestFit="1" customWidth="1"/>
    <col min="4" max="4" width="25.85546875" customWidth="1"/>
    <col min="5" max="5" width="17.42578125" bestFit="1" customWidth="1"/>
    <col min="6" max="6" width="10.28515625" customWidth="1"/>
    <col min="7" max="7" width="8.5703125" customWidth="1"/>
    <col min="8" max="8" width="9.85546875" customWidth="1"/>
    <col min="9" max="9" width="13.5703125" customWidth="1"/>
    <col min="10" max="10" width="13.85546875" bestFit="1" customWidth="1"/>
    <col min="11" max="11" width="3.85546875" hidden="1" customWidth="1"/>
    <col min="12" max="12" width="4.140625" hidden="1" customWidth="1"/>
    <col min="13" max="13" width="3.28515625" hidden="1" customWidth="1"/>
    <col min="14" max="14" width="6.140625" hidden="1" customWidth="1"/>
    <col min="15" max="15" width="2.140625" hidden="1" customWidth="1"/>
  </cols>
  <sheetData>
    <row r="1" spans="1:39" ht="18.75" x14ac:dyDescent="0.3">
      <c r="A1" s="104" t="s">
        <v>37</v>
      </c>
      <c r="B1" s="105"/>
      <c r="C1" s="105"/>
      <c r="D1" s="106"/>
      <c r="E1" s="3"/>
      <c r="F1" s="3"/>
      <c r="G1" s="3"/>
      <c r="H1" s="3"/>
      <c r="I1" s="3"/>
      <c r="J1" s="3"/>
      <c r="K1" s="3" t="str">
        <f>IF(B22&lt;=H9,G9,IF(B22&lt;=H10,G10,IF(B22&lt;=H11,G11,IF(B22&lt;=H12,G12,IF(B22&lt;=H13,G13,IF(B22&lt;=H14,G14,IF(B22&lt;=H15,G15,0)))))))</f>
        <v>C4+</v>
      </c>
      <c r="L1" s="3" t="s">
        <v>10</v>
      </c>
      <c r="M1" s="3">
        <v>1</v>
      </c>
      <c r="N1" s="3"/>
      <c r="O1" s="3">
        <f>COUNTIF(C$9:C$18,N1)</f>
        <v>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5">
      <c r="A2" s="96" t="s">
        <v>36</v>
      </c>
      <c r="B2" s="97"/>
      <c r="C2" s="97"/>
      <c r="D2" s="98"/>
      <c r="E2" s="3"/>
      <c r="F2" s="3"/>
      <c r="G2" s="3"/>
      <c r="H2" s="3"/>
      <c r="I2" s="3"/>
      <c r="J2" s="3"/>
      <c r="K2" s="3" t="str">
        <f>IF(K1=0,IF(B22&lt;=H16,G16,IF(B22&lt;=H17,G17,IF(B22&lt;=H17,G17,IF(B22&lt;=H18,G18,IF(B22&lt;=H19,G19,IF(B22&lt;=H20,G20,"")))))),K1)</f>
        <v>C4+</v>
      </c>
      <c r="L2" s="3" t="s">
        <v>11</v>
      </c>
      <c r="M2" s="3">
        <v>2</v>
      </c>
      <c r="N2" s="3"/>
      <c r="O2" s="3">
        <f>COUNTIF(C$9:C$18,N2)</f>
        <v>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customHeight="1" x14ac:dyDescent="0.25">
      <c r="A3" s="96" t="s">
        <v>62</v>
      </c>
      <c r="B3" s="97"/>
      <c r="C3" s="97"/>
      <c r="D3" s="97"/>
      <c r="E3" s="97"/>
      <c r="F3" s="97"/>
      <c r="G3" s="97"/>
      <c r="H3" s="98"/>
      <c r="I3" s="3"/>
      <c r="J3" s="3"/>
      <c r="K3" s="3" t="str">
        <f>IF(B24&lt;=H9,G9,IF(B24&lt;=H10,G10,IF(B24&lt;=H11,G11,IF(B24&lt;=H12,G12,IF(B24&lt;=H13,G13,IF(B24&lt;=H14,G14,IF(B24&lt;=H15,G15,0)))))))</f>
        <v>C3</v>
      </c>
      <c r="L3" s="3" t="s">
        <v>12</v>
      </c>
      <c r="M3" s="3">
        <v>3</v>
      </c>
      <c r="N3" s="3"/>
      <c r="O3" s="3">
        <f>COUNTIF(C$9:C$18,N3)</f>
        <v>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5" customHeight="1" x14ac:dyDescent="0.25">
      <c r="A4" s="84" t="s">
        <v>77</v>
      </c>
      <c r="B4" s="8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0.5" customHeight="1" x14ac:dyDescent="0.25">
      <c r="A5" s="6"/>
      <c r="B5" s="3"/>
      <c r="C5" s="8"/>
      <c r="D5" s="3"/>
      <c r="E5" s="3"/>
      <c r="F5" s="3"/>
      <c r="G5" s="3"/>
      <c r="H5" s="3"/>
      <c r="I5" s="3"/>
      <c r="J5" s="3"/>
      <c r="K5" s="3" t="str">
        <f>IF(K3=0,IF(B24&lt;=H16,G16,IF(B24&lt;=H17,G17,IF(B24&lt;=H17,G17,IF(B24&lt;=H18,G18,IF(B24&lt;=H19,G19,IF(B24&lt;=H20,G20,"")))))),K3)</f>
        <v>C3</v>
      </c>
      <c r="L5" s="3" t="s">
        <v>13</v>
      </c>
      <c r="M5" s="3">
        <v>4</v>
      </c>
      <c r="N5" s="3"/>
      <c r="O5" s="3">
        <f t="shared" ref="O5:O13" si="0">COUNTIF(C$9:C$18,N5)</f>
        <v>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x14ac:dyDescent="0.25">
      <c r="A6" s="41" t="s">
        <v>33</v>
      </c>
      <c r="B6" s="42">
        <v>60</v>
      </c>
      <c r="C6" s="8"/>
      <c r="D6" s="3"/>
      <c r="E6" s="3"/>
      <c r="F6" s="3"/>
      <c r="G6" s="3"/>
      <c r="H6" s="3"/>
      <c r="I6" s="3"/>
      <c r="J6" s="3"/>
      <c r="L6" s="3" t="s">
        <v>14</v>
      </c>
      <c r="M6" s="3">
        <v>5</v>
      </c>
      <c r="N6" s="3"/>
      <c r="O6" s="3">
        <f t="shared" si="0"/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0.5" customHeight="1" x14ac:dyDescent="0.25">
      <c r="A7" s="10"/>
      <c r="B7" s="37"/>
      <c r="C7" s="10"/>
      <c r="D7" s="10"/>
      <c r="E7" s="10"/>
      <c r="F7" s="3"/>
      <c r="G7" s="10"/>
      <c r="H7" s="10"/>
      <c r="I7" s="10"/>
      <c r="J7" s="10"/>
      <c r="K7" s="3"/>
      <c r="L7" s="3" t="s">
        <v>22</v>
      </c>
      <c r="M7" s="3">
        <v>6</v>
      </c>
      <c r="N7" s="3"/>
      <c r="O7" s="3">
        <f t="shared" si="0"/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30" t="s">
        <v>31</v>
      </c>
      <c r="B8" s="31" t="s">
        <v>24</v>
      </c>
      <c r="C8" s="32" t="s">
        <v>21</v>
      </c>
      <c r="D8" s="31" t="s">
        <v>20</v>
      </c>
      <c r="E8" s="33" t="s">
        <v>29</v>
      </c>
      <c r="F8" s="34"/>
      <c r="G8" s="61" t="s">
        <v>26</v>
      </c>
      <c r="H8" s="62" t="s">
        <v>27</v>
      </c>
      <c r="I8" s="62" t="s">
        <v>28</v>
      </c>
      <c r="J8" s="66" t="s">
        <v>43</v>
      </c>
      <c r="K8" s="8"/>
      <c r="L8" s="3" t="s">
        <v>15</v>
      </c>
      <c r="M8" s="3">
        <v>7</v>
      </c>
      <c r="N8" s="3"/>
      <c r="O8" s="3">
        <f t="shared" si="0"/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19" t="s">
        <v>6</v>
      </c>
      <c r="B9" s="45">
        <v>0.1</v>
      </c>
      <c r="C9" s="1" t="s">
        <v>14</v>
      </c>
      <c r="D9" s="47">
        <f t="shared" ref="D9:D18" si="1">IF($K$2=C9,$B$22,VLOOKUP(C9,$G$9:$I$20,2,FALSE))</f>
        <v>9</v>
      </c>
      <c r="E9" s="48">
        <f>D9*B9</f>
        <v>0.9</v>
      </c>
      <c r="F9" s="7"/>
      <c r="G9" s="57" t="s">
        <v>10</v>
      </c>
      <c r="H9" s="58">
        <f>IF($B$6=55,Tables!B6,IF($B$6=60,Tables!E6,IF($B$6=65,Tables!H6,IF($B$6=70,Tables!K6,""))))</f>
        <v>0</v>
      </c>
      <c r="I9" s="59">
        <f>IF(H9=0,0,(H9+(H9-(H9+1-1)))/2)</f>
        <v>0</v>
      </c>
      <c r="J9" s="60" t="str">
        <f>CONCATENATE("0  - ",H9)</f>
        <v>0  - 0</v>
      </c>
      <c r="K9" s="8"/>
      <c r="L9" s="3" t="s">
        <v>16</v>
      </c>
      <c r="M9" s="3">
        <v>8</v>
      </c>
      <c r="N9" s="3"/>
      <c r="O9" s="3">
        <f t="shared" si="0"/>
        <v>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13" t="s">
        <v>7</v>
      </c>
      <c r="B10" s="46">
        <v>0.1</v>
      </c>
      <c r="C10" s="1" t="s">
        <v>14</v>
      </c>
      <c r="D10" s="47">
        <f t="shared" si="1"/>
        <v>9</v>
      </c>
      <c r="E10" s="49">
        <f t="shared" ref="E10:E18" si="2">D10*B10</f>
        <v>0.9</v>
      </c>
      <c r="F10" s="7"/>
      <c r="G10" s="51" t="s">
        <v>11</v>
      </c>
      <c r="H10" s="58">
        <f>IF($B$6=55,Tables!B7,IF($B$6=60,Tables!E7,IF($B$6=65,Tables!H7,IF($B$6=70,Tables!K7,""))))</f>
        <v>1</v>
      </c>
      <c r="I10" s="50">
        <f t="shared" ref="I10:I12" si="3">(H10+(H10-(H10-H9-1)))/2</f>
        <v>1</v>
      </c>
      <c r="J10" s="52" t="str">
        <f t="shared" ref="J10:J19" si="4">CONCATENATE((H10-(H10-H9-1))," - ",H10)</f>
        <v>1 - 1</v>
      </c>
      <c r="K10" s="8"/>
      <c r="L10" s="3" t="s">
        <v>23</v>
      </c>
      <c r="M10" s="3">
        <v>9</v>
      </c>
      <c r="N10" s="3"/>
      <c r="O10" s="3">
        <f t="shared" si="0"/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5">
      <c r="A11" s="13" t="s">
        <v>0</v>
      </c>
      <c r="B11" s="46">
        <v>0.1</v>
      </c>
      <c r="C11" s="1" t="s">
        <v>14</v>
      </c>
      <c r="D11" s="47">
        <f t="shared" si="1"/>
        <v>9</v>
      </c>
      <c r="E11" s="49">
        <f t="shared" si="2"/>
        <v>0.9</v>
      </c>
      <c r="F11" s="7"/>
      <c r="G11" s="51" t="s">
        <v>12</v>
      </c>
      <c r="H11" s="58">
        <f>IF($B$6=55,Tables!B8,IF($B$6=60,Tables!E8,IF($B$6=65,Tables!H8,IF($B$6=70,Tables!K8,""))))</f>
        <v>2</v>
      </c>
      <c r="I11" s="50">
        <f t="shared" si="3"/>
        <v>2</v>
      </c>
      <c r="J11" s="52" t="str">
        <f t="shared" si="4"/>
        <v>2 - 2</v>
      </c>
      <c r="K11" s="8"/>
      <c r="L11" s="3" t="s">
        <v>17</v>
      </c>
      <c r="M11" s="3">
        <v>10</v>
      </c>
      <c r="N11" s="3" t="s">
        <v>61</v>
      </c>
      <c r="O11" s="3">
        <f t="shared" si="0"/>
        <v>0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13" t="s">
        <v>45</v>
      </c>
      <c r="B12" s="46">
        <v>0.1</v>
      </c>
      <c r="C12" s="1" t="s">
        <v>14</v>
      </c>
      <c r="D12" s="47">
        <f t="shared" si="1"/>
        <v>9</v>
      </c>
      <c r="E12" s="49">
        <f t="shared" si="2"/>
        <v>0.9</v>
      </c>
      <c r="F12" s="7"/>
      <c r="G12" s="51" t="s">
        <v>13</v>
      </c>
      <c r="H12" s="58">
        <f>IF($B$6=55,Tables!B9,IF($B$6=60,Tables!E9,IF($B$6=65,Tables!H9,IF($B$6=70,Tables!K9,""))))</f>
        <v>5</v>
      </c>
      <c r="I12" s="50">
        <f t="shared" si="3"/>
        <v>4</v>
      </c>
      <c r="J12" s="52" t="str">
        <f t="shared" si="4"/>
        <v>3 - 5</v>
      </c>
      <c r="K12" s="8"/>
      <c r="L12" s="3" t="s">
        <v>25</v>
      </c>
      <c r="M12" s="3">
        <v>11</v>
      </c>
      <c r="N12" s="3" t="s">
        <v>17</v>
      </c>
      <c r="O12" s="3">
        <f t="shared" si="0"/>
        <v>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5">
      <c r="A13" s="13" t="s">
        <v>8</v>
      </c>
      <c r="B13" s="46">
        <v>0.1</v>
      </c>
      <c r="C13" s="1" t="s">
        <v>14</v>
      </c>
      <c r="D13" s="47">
        <f t="shared" si="1"/>
        <v>9</v>
      </c>
      <c r="E13" s="49">
        <f t="shared" si="2"/>
        <v>0.9</v>
      </c>
      <c r="F13" s="7"/>
      <c r="G13" s="51" t="s">
        <v>14</v>
      </c>
      <c r="H13" s="58">
        <f>IF($B$6=55,Tables!B10,IF($B$6=60,Tables!E10,IF($B$6=65,Tables!H10,IF($B$6=70,Tables!K10,""))))</f>
        <v>9</v>
      </c>
      <c r="I13" s="50">
        <f t="shared" ref="I13:I20" si="5">(H13+(H13-(H13-H12-1)))/2</f>
        <v>7.5</v>
      </c>
      <c r="J13" s="52" t="str">
        <f t="shared" si="4"/>
        <v>6 - 9</v>
      </c>
      <c r="K13" s="8"/>
      <c r="L13" s="3" t="s">
        <v>18</v>
      </c>
      <c r="M13" s="3">
        <v>12</v>
      </c>
      <c r="N13" s="3" t="str">
        <f t="shared" ref="N13" si="6">IF(M13&gt;$L$14,L13,"")</f>
        <v>C6</v>
      </c>
      <c r="O13" s="3">
        <f t="shared" si="0"/>
        <v>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13" t="s">
        <v>5</v>
      </c>
      <c r="B14" s="46">
        <v>0.1</v>
      </c>
      <c r="C14" s="1" t="s">
        <v>14</v>
      </c>
      <c r="D14" s="47">
        <f t="shared" si="1"/>
        <v>9</v>
      </c>
      <c r="E14" s="49">
        <f t="shared" si="2"/>
        <v>0.9</v>
      </c>
      <c r="F14" s="7"/>
      <c r="G14" s="51" t="s">
        <v>22</v>
      </c>
      <c r="H14" s="58">
        <f>IF($B$6=55,Tables!B11,IF($B$6=60,Tables!E11,IF($B$6=65,Tables!H11,IF($B$6=70,Tables!K11,""))))</f>
        <v>13</v>
      </c>
      <c r="I14" s="50">
        <f t="shared" si="5"/>
        <v>11.5</v>
      </c>
      <c r="J14" s="52" t="str">
        <f t="shared" si="4"/>
        <v>10 - 13</v>
      </c>
      <c r="K14" s="8"/>
      <c r="L14" s="3">
        <f>VLOOKUP(K2,L1:M13,2,FALSE)</f>
        <v>7</v>
      </c>
      <c r="M14" s="3"/>
      <c r="N14" s="3"/>
      <c r="O14" s="3">
        <f>SUM(O1:O13)</f>
        <v>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5">
      <c r="A15" s="13" t="s">
        <v>2</v>
      </c>
      <c r="B15" s="46">
        <v>0.1</v>
      </c>
      <c r="C15" s="1" t="s">
        <v>14</v>
      </c>
      <c r="D15" s="47">
        <f t="shared" si="1"/>
        <v>9</v>
      </c>
      <c r="E15" s="49">
        <f t="shared" si="2"/>
        <v>0.9</v>
      </c>
      <c r="F15" s="7"/>
      <c r="G15" s="51" t="s">
        <v>15</v>
      </c>
      <c r="H15" s="58">
        <f>IF($B$6=55,Tables!B12,IF($B$6=60,Tables!E12,IF($B$6=65,Tables!H12,IF($B$6=70,Tables!K12,""))))</f>
        <v>18</v>
      </c>
      <c r="I15" s="50">
        <f t="shared" si="5"/>
        <v>16</v>
      </c>
      <c r="J15" s="52" t="str">
        <f t="shared" si="4"/>
        <v>14 - 18</v>
      </c>
      <c r="K15" s="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13" t="s">
        <v>1</v>
      </c>
      <c r="B16" s="46">
        <v>0.15</v>
      </c>
      <c r="C16" s="1" t="s">
        <v>14</v>
      </c>
      <c r="D16" s="47">
        <f t="shared" si="1"/>
        <v>9</v>
      </c>
      <c r="E16" s="49">
        <f t="shared" si="2"/>
        <v>1.3499999999999999</v>
      </c>
      <c r="F16" s="7"/>
      <c r="G16" s="51" t="s">
        <v>16</v>
      </c>
      <c r="H16" s="58">
        <f>IF($B$6=55,Tables!B13,IF($B$6=60,Tables!E13,IF($B$6=65,Tables!H13,IF($B$6=70,Tables!K13,""))))</f>
        <v>24</v>
      </c>
      <c r="I16" s="50">
        <f t="shared" si="5"/>
        <v>21.5</v>
      </c>
      <c r="J16" s="52" t="str">
        <f t="shared" si="4"/>
        <v>19 - 24</v>
      </c>
      <c r="K16" s="8"/>
      <c r="L16" s="3" t="s">
        <v>63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13" t="s">
        <v>9</v>
      </c>
      <c r="B17" s="46">
        <v>0.1</v>
      </c>
      <c r="C17" s="1" t="s">
        <v>14</v>
      </c>
      <c r="D17" s="47">
        <f t="shared" si="1"/>
        <v>9</v>
      </c>
      <c r="E17" s="49">
        <f t="shared" si="2"/>
        <v>0.9</v>
      </c>
      <c r="F17" s="7"/>
      <c r="G17" s="51" t="s">
        <v>23</v>
      </c>
      <c r="H17" s="58">
        <f>IF($B$6=55,Tables!B14,IF($B$6=60,Tables!E14,IF($B$6=65,Tables!H14,IF($B$6=70,Tables!K14,""))))</f>
        <v>30</v>
      </c>
      <c r="I17" s="50">
        <f t="shared" si="5"/>
        <v>27.5</v>
      </c>
      <c r="J17" s="52" t="str">
        <f t="shared" si="4"/>
        <v>25 - 30</v>
      </c>
      <c r="K17" s="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13" t="s">
        <v>3</v>
      </c>
      <c r="B18" s="46">
        <v>0.05</v>
      </c>
      <c r="C18" s="1" t="s">
        <v>14</v>
      </c>
      <c r="D18" s="47">
        <f t="shared" si="1"/>
        <v>9</v>
      </c>
      <c r="E18" s="49">
        <f t="shared" si="2"/>
        <v>0.45</v>
      </c>
      <c r="F18" s="7"/>
      <c r="G18" s="51" t="s">
        <v>61</v>
      </c>
      <c r="H18" s="58">
        <f>IF($B$6=55,Tables!B15,IF($B$6=60,Tables!E15,IF($B$6=65,Tables!H15,IF($B$6=70,Tables!K15,""))))</f>
        <v>40</v>
      </c>
      <c r="I18" s="50">
        <f t="shared" si="5"/>
        <v>35.5</v>
      </c>
      <c r="J18" s="52" t="str">
        <f t="shared" si="4"/>
        <v>31 - 40</v>
      </c>
      <c r="K18" s="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68"/>
      <c r="B19" s="69"/>
      <c r="C19" s="70"/>
      <c r="D19" s="71"/>
      <c r="E19" s="72"/>
      <c r="F19" s="7"/>
      <c r="G19" s="51" t="s">
        <v>17</v>
      </c>
      <c r="H19" s="58">
        <f>IF($B$6=55,Tables!B16,IF($B$6=60,Tables!E16,IF($B$6=65,Tables!H16,IF($B$6=70,Tables!K16,""))))</f>
        <v>50</v>
      </c>
      <c r="I19" s="50">
        <f t="shared" si="5"/>
        <v>45.5</v>
      </c>
      <c r="J19" s="52" t="str">
        <f t="shared" si="4"/>
        <v>41 - 50</v>
      </c>
      <c r="K19" s="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5.75" x14ac:dyDescent="0.25">
      <c r="A20" s="73" t="s">
        <v>4</v>
      </c>
      <c r="B20" s="74">
        <f>SUM(B9:B19)</f>
        <v>1</v>
      </c>
      <c r="C20" s="75"/>
      <c r="D20" s="76"/>
      <c r="E20" s="77">
        <f>IF(B20=100%,SUM(E9:E19),"ERROR: UPDATE CONTRIBUTION %")</f>
        <v>9</v>
      </c>
      <c r="F20" s="7"/>
      <c r="G20" s="53" t="s">
        <v>18</v>
      </c>
      <c r="H20" s="54">
        <f>IF($B$6=55,Tables!B17,IF($B$6=60,Tables!E17,IF($B$6=65,Tables!H17,IF($B$6=70,Tables!K17,""))))</f>
        <v>60</v>
      </c>
      <c r="I20" s="55">
        <f t="shared" si="5"/>
        <v>55.5</v>
      </c>
      <c r="J20" s="56" t="str">
        <f>CONCATENATE((H20-(H20-H19-1))," - ",H20)</f>
        <v>51 - 60</v>
      </c>
      <c r="K20" s="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0.5" customHeight="1" x14ac:dyDescent="0.25">
      <c r="A21" s="3"/>
      <c r="B21" s="65"/>
      <c r="C21" s="11"/>
      <c r="D21" s="3"/>
      <c r="E21" s="3"/>
      <c r="F21" s="3"/>
      <c r="G21" s="3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63" t="s">
        <v>19</v>
      </c>
      <c r="B22" s="2">
        <v>18</v>
      </c>
      <c r="C22" s="8"/>
      <c r="D22" s="64" t="str">
        <f>IF(O14&gt;0,"***ONE OR MORE COMPONENTS ARE IN WORSE CONDITION THAN IS EXPECTED FOR A PROPERTY OF THIS AGE","")</f>
        <v/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0.5" customHeight="1" x14ac:dyDescent="0.3">
      <c r="A23" s="43"/>
      <c r="B23" s="4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.75" x14ac:dyDescent="0.3">
      <c r="A24" s="38" t="s">
        <v>20</v>
      </c>
      <c r="B24" s="39">
        <f>ROUND(E20,0)</f>
        <v>9</v>
      </c>
      <c r="C24" s="8"/>
      <c r="D24" s="102" t="s">
        <v>34</v>
      </c>
      <c r="E24" s="10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.75" x14ac:dyDescent="0.3">
      <c r="A25" s="35" t="s">
        <v>64</v>
      </c>
      <c r="B25" s="40" t="str">
        <f>K5</f>
        <v>C3</v>
      </c>
      <c r="C25" s="8"/>
      <c r="D25" s="36" t="s">
        <v>35</v>
      </c>
      <c r="E25" s="82">
        <f>B24/B6</f>
        <v>0.15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.75" customHeight="1" x14ac:dyDescent="0.3">
      <c r="A26" s="67" t="str">
        <f>IF(LEN(D22)&gt;0,"***VERIFY THIS CONDITION RATING / MAY NOT BE ACCURATE","")</f>
        <v/>
      </c>
      <c r="B26" s="37"/>
      <c r="C26" s="3"/>
      <c r="D26" s="35" t="s">
        <v>59</v>
      </c>
      <c r="E26" s="83">
        <f>IF(B6=55,VLOOKUP(B24,Tables!A22:B92,2,FALSE),IF(B6=60,VLOOKUP(B24,Tables!D22:E92,2,FALSE),IF(B6=65,VLOOKUP(B24,Tables!G22:H92,2,FALSE),IF(B6=70,VLOOKUP(B24,Tables!J22:K92,2,FALSE),""))))</f>
        <v>0.09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5">
      <c r="A27" s="29"/>
      <c r="B27" s="29"/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5">
      <c r="A28" s="8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5">
      <c r="A29" s="96" t="s">
        <v>67</v>
      </c>
      <c r="B29" s="97"/>
      <c r="C29" s="97"/>
      <c r="D29" s="9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5">
      <c r="A30" s="92" t="s">
        <v>65</v>
      </c>
      <c r="B30" s="94"/>
      <c r="C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5">
      <c r="A31" s="8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5">
      <c r="A32" s="96" t="s">
        <v>75</v>
      </c>
      <c r="B32" s="97"/>
      <c r="C32" s="9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5">
      <c r="A33" s="92" t="s">
        <v>76</v>
      </c>
      <c r="B33" s="93"/>
      <c r="C33" s="93"/>
      <c r="D33" s="93"/>
      <c r="E33" s="9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5">
      <c r="A34" s="99" t="s">
        <v>72</v>
      </c>
      <c r="B34" s="100"/>
      <c r="C34" s="100"/>
      <c r="D34" s="100"/>
      <c r="E34" s="100"/>
      <c r="F34" s="100"/>
      <c r="G34" s="100"/>
      <c r="H34" s="10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5">
      <c r="A35" s="88" t="s">
        <v>66</v>
      </c>
      <c r="B35" s="2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A36" s="92" t="s">
        <v>68</v>
      </c>
      <c r="B36" s="93"/>
      <c r="C36" s="93"/>
      <c r="D36" s="9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5">
      <c r="A37" s="95" t="s">
        <v>69</v>
      </c>
      <c r="B37" s="90"/>
      <c r="C37" s="90"/>
      <c r="D37" s="90"/>
      <c r="E37" s="90"/>
      <c r="F37" s="90"/>
      <c r="G37" s="9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5">
      <c r="A38" s="92" t="s">
        <v>70</v>
      </c>
      <c r="B38" s="93"/>
      <c r="C38" s="93"/>
      <c r="D38" s="9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5">
      <c r="A39" s="95" t="s">
        <v>71</v>
      </c>
      <c r="B39" s="90"/>
      <c r="C39" s="9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5">
      <c r="A40" s="92" t="s">
        <v>73</v>
      </c>
      <c r="B40" s="93"/>
      <c r="C40" s="93"/>
      <c r="D40" s="9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5">
      <c r="A41" s="95" t="s">
        <v>74</v>
      </c>
      <c r="B41" s="90"/>
      <c r="C41" s="90"/>
      <c r="D41" s="90"/>
      <c r="E41" s="90"/>
      <c r="F41" s="9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A42" s="89" t="s">
        <v>78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5">
      <c r="A43" s="90" t="s">
        <v>79</v>
      </c>
      <c r="B43" s="90"/>
      <c r="C43" s="90"/>
      <c r="D43" s="90"/>
      <c r="E43" s="9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5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5">
      <c r="A45" s="8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5">
      <c r="A46" s="8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5">
      <c r="A47" s="8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</sheetData>
  <mergeCells count="16">
    <mergeCell ref="D24:E24"/>
    <mergeCell ref="A1:D1"/>
    <mergeCell ref="A2:D2"/>
    <mergeCell ref="A3:H3"/>
    <mergeCell ref="A29:D29"/>
    <mergeCell ref="A30:B30"/>
    <mergeCell ref="A33:E33"/>
    <mergeCell ref="A34:H34"/>
    <mergeCell ref="A36:D36"/>
    <mergeCell ref="A37:G37"/>
    <mergeCell ref="A43:E43"/>
    <mergeCell ref="A38:D38"/>
    <mergeCell ref="A39:C39"/>
    <mergeCell ref="A40:D40"/>
    <mergeCell ref="A32:C32"/>
    <mergeCell ref="A41:F41"/>
  </mergeCells>
  <conditionalFormatting sqref="B20">
    <cfRule type="cellIs" dxfId="1" priority="1" operator="lessThan">
      <formula>1</formula>
    </cfRule>
    <cfRule type="cellIs" dxfId="0" priority="2" operator="greaterThan">
      <formula>1</formula>
    </cfRule>
  </conditionalFormatting>
  <dataValidations disablePrompts="1" count="2">
    <dataValidation type="list" allowBlank="1" showInputMessage="1" showErrorMessage="1" sqref="C19" xr:uid="{CAF45456-A5B1-4D2E-B71A-54C6411560EB}">
      <formula1>$G$9:$G$20</formula1>
    </dataValidation>
    <dataValidation type="list" allowBlank="1" showInputMessage="1" showErrorMessage="1" errorTitle="Error" error="You must choose a C rating that can be anything from C1 to C6" sqref="C9:C18" xr:uid="{BA516BF8-4C38-43F6-8BB3-5070514E4E19}">
      <formula1>$G$9:$G$20</formula1>
    </dataValidation>
  </dataValidations>
  <hyperlinks>
    <hyperlink ref="A35" r:id="rId1" xr:uid="{B4D55CBA-6302-4BC7-A894-41174A448F38}"/>
    <hyperlink ref="A37" r:id="rId2" xr:uid="{E86DADCC-C722-4762-8276-AAD393CE50F6}"/>
    <hyperlink ref="A39" r:id="rId3" xr:uid="{4B8D4E8D-CF5A-4E01-A1F1-504D5D196715}"/>
    <hyperlink ref="A41" r:id="rId4" xr:uid="{F3CDF1CC-FB4C-4688-B1AF-C86358343085}"/>
    <hyperlink ref="A43" r:id="rId5" xr:uid="{AB39856A-9C95-4314-8FBA-1786901817B6}"/>
  </hyperlinks>
  <pageMargins left="0.7" right="0.7" top="0.75" bottom="0.75" header="0.3" footer="0.3"/>
  <pageSetup orientation="portrait" horizontalDpi="300" verticalDpi="300" r:id="rId6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Error" error="Must be 55, 60, 65, or 70" xr:uid="{6A127117-1F1C-4D1F-94BF-D08939A75178}">
          <x14:formula1>
            <xm:f>Tables!$O$1:$O$4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FB03-BB48-4D22-ADCF-E50029AC416A}">
  <dimension ref="A1:O113"/>
  <sheetViews>
    <sheetView zoomScale="130" zoomScaleNormal="130" workbookViewId="0">
      <selection sqref="A1:E1"/>
    </sheetView>
  </sheetViews>
  <sheetFormatPr defaultRowHeight="15" x14ac:dyDescent="0.25"/>
  <cols>
    <col min="1" max="6" width="9.140625" style="3"/>
    <col min="7" max="7" width="10.140625" style="3" customWidth="1"/>
    <col min="8" max="14" width="9.140625" style="3"/>
    <col min="15" max="15" width="0" style="3" hidden="1" customWidth="1"/>
    <col min="16" max="16384" width="9.140625" style="3"/>
  </cols>
  <sheetData>
    <row r="1" spans="1:15" ht="18.75" x14ac:dyDescent="0.3">
      <c r="A1" s="104" t="s">
        <v>58</v>
      </c>
      <c r="B1" s="105"/>
      <c r="C1" s="105"/>
      <c r="D1" s="105"/>
      <c r="E1" s="106"/>
      <c r="H1" s="10"/>
      <c r="J1" s="10"/>
      <c r="K1" s="10"/>
      <c r="O1" s="3">
        <v>55</v>
      </c>
    </row>
    <row r="2" spans="1:15" x14ac:dyDescent="0.25">
      <c r="A2" s="109" t="s">
        <v>42</v>
      </c>
      <c r="B2" s="110"/>
      <c r="C2" s="110"/>
      <c r="D2" s="110"/>
      <c r="E2" s="110"/>
      <c r="F2" s="110"/>
      <c r="G2" s="111"/>
      <c r="H2" s="10"/>
      <c r="J2" s="10"/>
      <c r="K2" s="10"/>
      <c r="O2" s="3">
        <v>60</v>
      </c>
    </row>
    <row r="3" spans="1:15" x14ac:dyDescent="0.25">
      <c r="A3" s="10"/>
      <c r="B3" s="10"/>
      <c r="D3" s="10"/>
      <c r="E3" s="10"/>
      <c r="G3" s="10"/>
      <c r="H3" s="10"/>
      <c r="J3" s="10"/>
      <c r="K3" s="10"/>
      <c r="O3" s="3">
        <v>65</v>
      </c>
    </row>
    <row r="4" spans="1:15" x14ac:dyDescent="0.25">
      <c r="A4" s="9" t="s">
        <v>32</v>
      </c>
      <c r="B4" s="10"/>
      <c r="D4" s="10"/>
      <c r="E4" s="10"/>
      <c r="G4" s="10"/>
      <c r="H4" s="10"/>
      <c r="J4" s="10"/>
      <c r="K4" s="10"/>
      <c r="O4" s="3">
        <v>70</v>
      </c>
    </row>
    <row r="5" spans="1:15" x14ac:dyDescent="0.25">
      <c r="A5" s="107" t="s">
        <v>38</v>
      </c>
      <c r="B5" s="108"/>
      <c r="C5" s="7"/>
      <c r="D5" s="107" t="s">
        <v>39</v>
      </c>
      <c r="E5" s="108"/>
      <c r="F5" s="7"/>
      <c r="G5" s="107" t="s">
        <v>40</v>
      </c>
      <c r="H5" s="108"/>
      <c r="I5" s="7"/>
      <c r="J5" s="107" t="s">
        <v>41</v>
      </c>
      <c r="K5" s="108"/>
      <c r="L5" s="8"/>
      <c r="N5" s="4"/>
    </row>
    <row r="6" spans="1:15" x14ac:dyDescent="0.25">
      <c r="A6" s="19" t="s">
        <v>10</v>
      </c>
      <c r="B6" s="20">
        <v>0</v>
      </c>
      <c r="C6" s="7"/>
      <c r="D6" s="19" t="s">
        <v>10</v>
      </c>
      <c r="E6" s="21">
        <v>0</v>
      </c>
      <c r="F6" s="7"/>
      <c r="G6" s="19" t="s">
        <v>10</v>
      </c>
      <c r="H6" s="21">
        <v>0</v>
      </c>
      <c r="I6" s="7"/>
      <c r="J6" s="19" t="s">
        <v>10</v>
      </c>
      <c r="K6" s="21">
        <v>0</v>
      </c>
      <c r="L6" s="8"/>
    </row>
    <row r="7" spans="1:15" x14ac:dyDescent="0.25">
      <c r="A7" s="13" t="s">
        <v>11</v>
      </c>
      <c r="B7" s="14">
        <v>1</v>
      </c>
      <c r="C7" s="7"/>
      <c r="D7" s="13" t="s">
        <v>11</v>
      </c>
      <c r="E7" s="17">
        <v>1</v>
      </c>
      <c r="F7" s="7"/>
      <c r="G7" s="13" t="s">
        <v>11</v>
      </c>
      <c r="H7" s="17">
        <v>1</v>
      </c>
      <c r="I7" s="7"/>
      <c r="J7" s="13" t="s">
        <v>11</v>
      </c>
      <c r="K7" s="17">
        <v>1</v>
      </c>
      <c r="L7" s="8"/>
    </row>
    <row r="8" spans="1:15" x14ac:dyDescent="0.25">
      <c r="A8" s="13" t="s">
        <v>12</v>
      </c>
      <c r="B8" s="14">
        <v>2</v>
      </c>
      <c r="C8" s="7"/>
      <c r="D8" s="13" t="s">
        <v>12</v>
      </c>
      <c r="E8" s="17">
        <v>2</v>
      </c>
      <c r="F8" s="7"/>
      <c r="G8" s="13" t="s">
        <v>12</v>
      </c>
      <c r="H8" s="17">
        <v>3</v>
      </c>
      <c r="I8" s="7"/>
      <c r="J8" s="13" t="s">
        <v>12</v>
      </c>
      <c r="K8" s="17">
        <v>4</v>
      </c>
      <c r="L8" s="8"/>
    </row>
    <row r="9" spans="1:15" x14ac:dyDescent="0.25">
      <c r="A9" s="13" t="s">
        <v>13</v>
      </c>
      <c r="B9" s="14">
        <v>5</v>
      </c>
      <c r="C9" s="7"/>
      <c r="D9" s="13" t="s">
        <v>13</v>
      </c>
      <c r="E9" s="17">
        <v>5</v>
      </c>
      <c r="F9" s="7"/>
      <c r="G9" s="13" t="s">
        <v>13</v>
      </c>
      <c r="H9" s="17">
        <v>7</v>
      </c>
      <c r="I9" s="7"/>
      <c r="J9" s="13" t="s">
        <v>13</v>
      </c>
      <c r="K9" s="17">
        <v>8</v>
      </c>
      <c r="L9" s="8"/>
    </row>
    <row r="10" spans="1:15" x14ac:dyDescent="0.25">
      <c r="A10" s="13" t="s">
        <v>14</v>
      </c>
      <c r="B10" s="14">
        <v>8</v>
      </c>
      <c r="C10" s="7"/>
      <c r="D10" s="13" t="s">
        <v>14</v>
      </c>
      <c r="E10" s="17">
        <v>9</v>
      </c>
      <c r="F10" s="7"/>
      <c r="G10" s="13" t="s">
        <v>14</v>
      </c>
      <c r="H10" s="17">
        <v>11</v>
      </c>
      <c r="I10" s="7"/>
      <c r="J10" s="13" t="s">
        <v>14</v>
      </c>
      <c r="K10" s="17">
        <v>13</v>
      </c>
      <c r="L10" s="8"/>
    </row>
    <row r="11" spans="1:15" x14ac:dyDescent="0.25">
      <c r="A11" s="13" t="s">
        <v>22</v>
      </c>
      <c r="B11" s="14">
        <v>11</v>
      </c>
      <c r="C11" s="7"/>
      <c r="D11" s="13" t="s">
        <v>22</v>
      </c>
      <c r="E11" s="17">
        <v>13</v>
      </c>
      <c r="F11" s="7"/>
      <c r="G11" s="13" t="s">
        <v>22</v>
      </c>
      <c r="H11" s="17">
        <v>16</v>
      </c>
      <c r="I11" s="7"/>
      <c r="J11" s="13" t="s">
        <v>22</v>
      </c>
      <c r="K11" s="17">
        <v>19</v>
      </c>
      <c r="L11" s="8"/>
    </row>
    <row r="12" spans="1:15" x14ac:dyDescent="0.25">
      <c r="A12" s="13" t="s">
        <v>15</v>
      </c>
      <c r="B12" s="14">
        <v>15</v>
      </c>
      <c r="C12" s="7"/>
      <c r="D12" s="13" t="s">
        <v>15</v>
      </c>
      <c r="E12" s="17">
        <v>18</v>
      </c>
      <c r="F12" s="7"/>
      <c r="G12" s="13" t="s">
        <v>15</v>
      </c>
      <c r="H12" s="17">
        <v>22</v>
      </c>
      <c r="I12" s="7"/>
      <c r="J12" s="13" t="s">
        <v>15</v>
      </c>
      <c r="K12" s="17">
        <v>25</v>
      </c>
      <c r="L12" s="8"/>
    </row>
    <row r="13" spans="1:15" x14ac:dyDescent="0.25">
      <c r="A13" s="13" t="s">
        <v>16</v>
      </c>
      <c r="B13" s="14">
        <v>20</v>
      </c>
      <c r="C13" s="7"/>
      <c r="D13" s="13" t="s">
        <v>16</v>
      </c>
      <c r="E13" s="17">
        <v>24</v>
      </c>
      <c r="F13" s="7"/>
      <c r="G13" s="13" t="s">
        <v>16</v>
      </c>
      <c r="H13" s="17">
        <v>28</v>
      </c>
      <c r="I13" s="7"/>
      <c r="J13" s="13" t="s">
        <v>16</v>
      </c>
      <c r="K13" s="17">
        <v>32</v>
      </c>
      <c r="L13" s="8"/>
    </row>
    <row r="14" spans="1:15" x14ac:dyDescent="0.25">
      <c r="A14" s="13" t="s">
        <v>23</v>
      </c>
      <c r="B14" s="14">
        <v>25</v>
      </c>
      <c r="C14" s="7"/>
      <c r="D14" s="13" t="s">
        <v>23</v>
      </c>
      <c r="E14" s="17">
        <v>30</v>
      </c>
      <c r="F14" s="7"/>
      <c r="G14" s="13" t="s">
        <v>23</v>
      </c>
      <c r="H14" s="17">
        <v>35</v>
      </c>
      <c r="I14" s="7"/>
      <c r="J14" s="13" t="s">
        <v>23</v>
      </c>
      <c r="K14" s="17">
        <v>40</v>
      </c>
      <c r="L14" s="8"/>
    </row>
    <row r="15" spans="1:15" x14ac:dyDescent="0.25">
      <c r="A15" s="13" t="s">
        <v>61</v>
      </c>
      <c r="B15" s="14">
        <v>40</v>
      </c>
      <c r="C15" s="7"/>
      <c r="D15" s="13" t="s">
        <v>61</v>
      </c>
      <c r="E15" s="17">
        <v>40</v>
      </c>
      <c r="F15" s="7"/>
      <c r="G15" s="13" t="s">
        <v>61</v>
      </c>
      <c r="H15" s="17">
        <v>45</v>
      </c>
      <c r="I15" s="7"/>
      <c r="J15" s="13" t="s">
        <v>61</v>
      </c>
      <c r="K15" s="17">
        <v>50</v>
      </c>
      <c r="L15" s="8"/>
    </row>
    <row r="16" spans="1:15" x14ac:dyDescent="0.25">
      <c r="A16" s="13" t="s">
        <v>17</v>
      </c>
      <c r="B16" s="14">
        <v>45</v>
      </c>
      <c r="C16" s="7"/>
      <c r="D16" s="13" t="s">
        <v>17</v>
      </c>
      <c r="E16" s="17">
        <v>50</v>
      </c>
      <c r="F16" s="7"/>
      <c r="G16" s="13" t="s">
        <v>17</v>
      </c>
      <c r="H16" s="17">
        <v>55</v>
      </c>
      <c r="I16" s="7"/>
      <c r="J16" s="13" t="s">
        <v>17</v>
      </c>
      <c r="K16" s="17">
        <v>60</v>
      </c>
      <c r="L16" s="8"/>
    </row>
    <row r="17" spans="1:12" x14ac:dyDescent="0.25">
      <c r="A17" s="15" t="s">
        <v>18</v>
      </c>
      <c r="B17" s="16">
        <v>55</v>
      </c>
      <c r="C17" s="7"/>
      <c r="D17" s="15" t="s">
        <v>18</v>
      </c>
      <c r="E17" s="18">
        <v>60</v>
      </c>
      <c r="F17" s="7"/>
      <c r="G17" s="15" t="s">
        <v>18</v>
      </c>
      <c r="H17" s="18">
        <v>65</v>
      </c>
      <c r="I17" s="7"/>
      <c r="J17" s="15" t="s">
        <v>18</v>
      </c>
      <c r="K17" s="18">
        <v>70</v>
      </c>
      <c r="L17" s="8"/>
    </row>
    <row r="18" spans="1:12" x14ac:dyDescent="0.25">
      <c r="A18" s="11"/>
      <c r="B18" s="11"/>
      <c r="D18" s="11"/>
      <c r="E18" s="12"/>
      <c r="G18" s="11"/>
      <c r="H18" s="11"/>
      <c r="J18" s="11"/>
      <c r="K18" s="11"/>
    </row>
    <row r="19" spans="1:12" x14ac:dyDescent="0.25">
      <c r="A19" s="9" t="s">
        <v>60</v>
      </c>
      <c r="B19" s="10"/>
      <c r="D19" s="10"/>
      <c r="E19" s="22"/>
      <c r="G19" s="10"/>
      <c r="H19" s="10"/>
      <c r="J19" s="10"/>
      <c r="K19" s="10"/>
    </row>
    <row r="20" spans="1:12" x14ac:dyDescent="0.25">
      <c r="A20" s="107" t="s">
        <v>38</v>
      </c>
      <c r="B20" s="108"/>
      <c r="C20" s="7"/>
      <c r="D20" s="107" t="s">
        <v>39</v>
      </c>
      <c r="E20" s="108"/>
      <c r="F20" s="7"/>
      <c r="G20" s="107" t="s">
        <v>40</v>
      </c>
      <c r="H20" s="108"/>
      <c r="I20" s="7"/>
      <c r="J20" s="107" t="s">
        <v>41</v>
      </c>
      <c r="K20" s="108"/>
      <c r="L20" s="8"/>
    </row>
    <row r="21" spans="1:12" x14ac:dyDescent="0.25">
      <c r="A21" s="19" t="s">
        <v>27</v>
      </c>
      <c r="B21" s="28" t="s">
        <v>30</v>
      </c>
      <c r="C21" s="7"/>
      <c r="D21" s="19" t="s">
        <v>27</v>
      </c>
      <c r="E21" s="28" t="s">
        <v>30</v>
      </c>
      <c r="F21" s="7"/>
      <c r="G21" s="19" t="s">
        <v>27</v>
      </c>
      <c r="H21" s="28" t="s">
        <v>30</v>
      </c>
      <c r="I21" s="7"/>
      <c r="J21" s="19" t="s">
        <v>27</v>
      </c>
      <c r="K21" s="28" t="s">
        <v>30</v>
      </c>
      <c r="L21" s="8"/>
    </row>
    <row r="22" spans="1:12" x14ac:dyDescent="0.25">
      <c r="A22" s="24">
        <v>0</v>
      </c>
      <c r="B22" s="25">
        <v>0</v>
      </c>
      <c r="C22" s="7"/>
      <c r="D22" s="24">
        <v>0</v>
      </c>
      <c r="E22" s="25">
        <v>0</v>
      </c>
      <c r="F22" s="7"/>
      <c r="G22" s="24">
        <v>0</v>
      </c>
      <c r="H22" s="25">
        <v>0</v>
      </c>
      <c r="I22" s="7"/>
      <c r="J22" s="24">
        <v>0</v>
      </c>
      <c r="K22" s="25">
        <v>0</v>
      </c>
      <c r="L22" s="8"/>
    </row>
    <row r="23" spans="1:12" x14ac:dyDescent="0.25">
      <c r="A23" s="24">
        <v>1</v>
      </c>
      <c r="B23" s="25">
        <v>0.01</v>
      </c>
      <c r="C23" s="7"/>
      <c r="D23" s="24">
        <v>1</v>
      </c>
      <c r="E23" s="25">
        <v>0.01</v>
      </c>
      <c r="F23" s="7"/>
      <c r="G23" s="24">
        <v>1</v>
      </c>
      <c r="H23" s="25">
        <v>0.01</v>
      </c>
      <c r="I23" s="7"/>
      <c r="J23" s="24">
        <v>1</v>
      </c>
      <c r="K23" s="25">
        <v>5.0000000000000001E-3</v>
      </c>
      <c r="L23" s="8"/>
    </row>
    <row r="24" spans="1:12" x14ac:dyDescent="0.25">
      <c r="A24" s="24">
        <v>2</v>
      </c>
      <c r="B24" s="25">
        <v>0.02</v>
      </c>
      <c r="C24" s="7"/>
      <c r="D24" s="24">
        <v>2</v>
      </c>
      <c r="E24" s="25">
        <v>0.02</v>
      </c>
      <c r="F24" s="7"/>
      <c r="G24" s="24">
        <v>2</v>
      </c>
      <c r="H24" s="25">
        <v>0.01</v>
      </c>
      <c r="I24" s="7"/>
      <c r="J24" s="24">
        <v>2</v>
      </c>
      <c r="K24" s="25">
        <v>0.01</v>
      </c>
      <c r="L24" s="8"/>
    </row>
    <row r="25" spans="1:12" x14ac:dyDescent="0.25">
      <c r="A25" s="24">
        <v>3</v>
      </c>
      <c r="B25" s="25">
        <v>0.03</v>
      </c>
      <c r="C25" s="7"/>
      <c r="D25" s="24">
        <v>3</v>
      </c>
      <c r="E25" s="25">
        <v>0.03</v>
      </c>
      <c r="F25" s="7"/>
      <c r="G25" s="24">
        <v>3</v>
      </c>
      <c r="H25" s="25">
        <v>0.02</v>
      </c>
      <c r="I25" s="7"/>
      <c r="J25" s="24">
        <v>3</v>
      </c>
      <c r="K25" s="25">
        <v>1.4999999999999999E-2</v>
      </c>
      <c r="L25" s="8"/>
    </row>
    <row r="26" spans="1:12" x14ac:dyDescent="0.25">
      <c r="A26" s="24">
        <v>4</v>
      </c>
      <c r="B26" s="25">
        <v>0.04</v>
      </c>
      <c r="C26" s="7"/>
      <c r="D26" s="24">
        <v>4</v>
      </c>
      <c r="E26" s="25">
        <v>0.04</v>
      </c>
      <c r="F26" s="7"/>
      <c r="G26" s="24">
        <v>4</v>
      </c>
      <c r="H26" s="25">
        <v>0.03</v>
      </c>
      <c r="I26" s="7"/>
      <c r="J26" s="24">
        <v>4</v>
      </c>
      <c r="K26" s="25">
        <v>0.02</v>
      </c>
      <c r="L26" s="8"/>
    </row>
    <row r="27" spans="1:12" x14ac:dyDescent="0.25">
      <c r="A27" s="24">
        <v>5</v>
      </c>
      <c r="B27" s="25">
        <v>0.05</v>
      </c>
      <c r="C27" s="7"/>
      <c r="D27" s="24">
        <v>5</v>
      </c>
      <c r="E27" s="25">
        <v>4.4999999999999998E-2</v>
      </c>
      <c r="F27" s="7"/>
      <c r="G27" s="24">
        <v>5</v>
      </c>
      <c r="H27" s="25">
        <v>3.5000000000000003E-2</v>
      </c>
      <c r="I27" s="7"/>
      <c r="J27" s="24">
        <v>5</v>
      </c>
      <c r="K27" s="25">
        <v>0.02</v>
      </c>
      <c r="L27" s="8"/>
    </row>
    <row r="28" spans="1:12" x14ac:dyDescent="0.25">
      <c r="A28" s="24">
        <v>6</v>
      </c>
      <c r="B28" s="25">
        <v>0.06</v>
      </c>
      <c r="C28" s="7"/>
      <c r="D28" s="24">
        <v>6</v>
      </c>
      <c r="E28" s="25">
        <v>0.05</v>
      </c>
      <c r="F28" s="7"/>
      <c r="G28" s="24">
        <v>6</v>
      </c>
      <c r="H28" s="25">
        <v>0.04</v>
      </c>
      <c r="I28" s="7"/>
      <c r="J28" s="24">
        <v>6</v>
      </c>
      <c r="K28" s="25">
        <v>0.02</v>
      </c>
      <c r="L28" s="8"/>
    </row>
    <row r="29" spans="1:12" x14ac:dyDescent="0.25">
      <c r="A29" s="24">
        <v>7</v>
      </c>
      <c r="B29" s="25">
        <v>7.4999999999999997E-2</v>
      </c>
      <c r="C29" s="7"/>
      <c r="D29" s="24">
        <v>7</v>
      </c>
      <c r="E29" s="25">
        <v>6.5000000000000002E-2</v>
      </c>
      <c r="F29" s="7"/>
      <c r="G29" s="24">
        <v>7</v>
      </c>
      <c r="H29" s="25">
        <v>0.05</v>
      </c>
      <c r="I29" s="7"/>
      <c r="J29" s="24">
        <v>7</v>
      </c>
      <c r="K29" s="25">
        <v>0.03</v>
      </c>
      <c r="L29" s="8"/>
    </row>
    <row r="30" spans="1:12" x14ac:dyDescent="0.25">
      <c r="A30" s="24">
        <v>8</v>
      </c>
      <c r="B30" s="25">
        <v>0.09</v>
      </c>
      <c r="C30" s="7"/>
      <c r="D30" s="24">
        <v>8</v>
      </c>
      <c r="E30" s="25">
        <v>0.08</v>
      </c>
      <c r="F30" s="7"/>
      <c r="G30" s="24">
        <v>8</v>
      </c>
      <c r="H30" s="25">
        <v>0.06</v>
      </c>
      <c r="I30" s="7"/>
      <c r="J30" s="24">
        <v>8</v>
      </c>
      <c r="K30" s="25">
        <v>0.04</v>
      </c>
      <c r="L30" s="8"/>
    </row>
    <row r="31" spans="1:12" x14ac:dyDescent="0.25">
      <c r="A31" s="24">
        <v>9</v>
      </c>
      <c r="B31" s="25">
        <v>0.105</v>
      </c>
      <c r="C31" s="7"/>
      <c r="D31" s="24">
        <v>9</v>
      </c>
      <c r="E31" s="25">
        <v>0.09</v>
      </c>
      <c r="F31" s="7"/>
      <c r="G31" s="24">
        <v>9</v>
      </c>
      <c r="H31" s="25">
        <v>7.0000000000000007E-2</v>
      </c>
      <c r="I31" s="7"/>
      <c r="J31" s="24">
        <v>9</v>
      </c>
      <c r="K31" s="25">
        <v>0.05</v>
      </c>
      <c r="L31" s="8"/>
    </row>
    <row r="32" spans="1:12" x14ac:dyDescent="0.25">
      <c r="A32" s="24">
        <v>10</v>
      </c>
      <c r="B32" s="25">
        <v>0.12</v>
      </c>
      <c r="C32" s="7"/>
      <c r="D32" s="24">
        <v>10</v>
      </c>
      <c r="E32" s="25">
        <v>0.1</v>
      </c>
      <c r="F32" s="7"/>
      <c r="G32" s="24">
        <v>10</v>
      </c>
      <c r="H32" s="25">
        <v>0.08</v>
      </c>
      <c r="I32" s="7"/>
      <c r="J32" s="24">
        <v>10</v>
      </c>
      <c r="K32" s="25">
        <v>0.06</v>
      </c>
      <c r="L32" s="8"/>
    </row>
    <row r="33" spans="1:12" x14ac:dyDescent="0.25">
      <c r="A33" s="24">
        <v>11</v>
      </c>
      <c r="B33" s="25">
        <v>0.13500000000000001</v>
      </c>
      <c r="C33" s="7"/>
      <c r="D33" s="24">
        <v>11</v>
      </c>
      <c r="E33" s="25">
        <v>0.115</v>
      </c>
      <c r="F33" s="7"/>
      <c r="G33" s="24">
        <v>11</v>
      </c>
      <c r="H33" s="25">
        <v>0.08</v>
      </c>
      <c r="I33" s="7"/>
      <c r="J33" s="24">
        <v>11</v>
      </c>
      <c r="K33" s="25">
        <v>7.0000000000000007E-2</v>
      </c>
      <c r="L33" s="8"/>
    </row>
    <row r="34" spans="1:12" x14ac:dyDescent="0.25">
      <c r="A34" s="24">
        <v>12</v>
      </c>
      <c r="B34" s="25">
        <v>0.15</v>
      </c>
      <c r="C34" s="7"/>
      <c r="D34" s="24">
        <v>12</v>
      </c>
      <c r="E34" s="25">
        <v>0.13</v>
      </c>
      <c r="F34" s="7"/>
      <c r="G34" s="24">
        <v>12</v>
      </c>
      <c r="H34" s="25">
        <v>0.1</v>
      </c>
      <c r="I34" s="7"/>
      <c r="J34" s="24">
        <v>12</v>
      </c>
      <c r="K34" s="25">
        <v>0.08</v>
      </c>
      <c r="L34" s="8"/>
    </row>
    <row r="35" spans="1:12" x14ac:dyDescent="0.25">
      <c r="A35" s="24">
        <v>13</v>
      </c>
      <c r="B35" s="25">
        <v>0.16500000000000001</v>
      </c>
      <c r="C35" s="7"/>
      <c r="D35" s="24">
        <v>13</v>
      </c>
      <c r="E35" s="25">
        <v>0.14000000000000001</v>
      </c>
      <c r="F35" s="7"/>
      <c r="G35" s="24">
        <v>13</v>
      </c>
      <c r="H35" s="25">
        <v>0.11</v>
      </c>
      <c r="I35" s="7"/>
      <c r="J35" s="24">
        <v>13</v>
      </c>
      <c r="K35" s="25">
        <v>8.5000000000000006E-2</v>
      </c>
      <c r="L35" s="8"/>
    </row>
    <row r="36" spans="1:12" x14ac:dyDescent="0.25">
      <c r="A36" s="24">
        <v>14</v>
      </c>
      <c r="B36" s="25">
        <v>0.18</v>
      </c>
      <c r="C36" s="7"/>
      <c r="D36" s="24">
        <v>14</v>
      </c>
      <c r="E36" s="25">
        <v>0.15</v>
      </c>
      <c r="F36" s="7"/>
      <c r="G36" s="24">
        <v>14</v>
      </c>
      <c r="H36" s="25">
        <v>0.12</v>
      </c>
      <c r="I36" s="7"/>
      <c r="J36" s="24">
        <v>14</v>
      </c>
      <c r="K36" s="25">
        <v>0.09</v>
      </c>
      <c r="L36" s="8"/>
    </row>
    <row r="37" spans="1:12" x14ac:dyDescent="0.25">
      <c r="A37" s="24">
        <v>15</v>
      </c>
      <c r="B37" s="25">
        <v>0.21</v>
      </c>
      <c r="C37" s="7"/>
      <c r="D37" s="24">
        <v>15</v>
      </c>
      <c r="E37" s="25">
        <v>0.17</v>
      </c>
      <c r="F37" s="7"/>
      <c r="G37" s="24">
        <v>15</v>
      </c>
      <c r="H37" s="25">
        <v>0.13500000000000001</v>
      </c>
      <c r="I37" s="7"/>
      <c r="J37" s="24">
        <v>15</v>
      </c>
      <c r="K37" s="25">
        <v>0.1</v>
      </c>
      <c r="L37" s="8"/>
    </row>
    <row r="38" spans="1:12" x14ac:dyDescent="0.25">
      <c r="A38" s="24">
        <v>16</v>
      </c>
      <c r="B38" s="25">
        <v>0.22500000000000001</v>
      </c>
      <c r="C38" s="7"/>
      <c r="D38" s="24">
        <v>16</v>
      </c>
      <c r="E38" s="25">
        <v>0.185</v>
      </c>
      <c r="F38" s="7"/>
      <c r="G38" s="24">
        <v>16</v>
      </c>
      <c r="H38" s="25">
        <v>0.16</v>
      </c>
      <c r="I38" s="7"/>
      <c r="J38" s="24">
        <v>16</v>
      </c>
      <c r="K38" s="25">
        <v>0.11</v>
      </c>
      <c r="L38" s="8"/>
    </row>
    <row r="39" spans="1:12" x14ac:dyDescent="0.25">
      <c r="A39" s="24">
        <v>17</v>
      </c>
      <c r="B39" s="25">
        <v>0.24</v>
      </c>
      <c r="C39" s="7"/>
      <c r="D39" s="24">
        <v>17</v>
      </c>
      <c r="E39" s="25">
        <v>0.2</v>
      </c>
      <c r="F39" s="7"/>
      <c r="G39" s="24">
        <v>17</v>
      </c>
      <c r="H39" s="25">
        <v>0.17</v>
      </c>
      <c r="I39" s="7"/>
      <c r="J39" s="24">
        <v>17</v>
      </c>
      <c r="K39" s="25">
        <v>0.12</v>
      </c>
      <c r="L39" s="8"/>
    </row>
    <row r="40" spans="1:12" x14ac:dyDescent="0.25">
      <c r="A40" s="24">
        <v>18</v>
      </c>
      <c r="B40" s="25">
        <v>0.255</v>
      </c>
      <c r="C40" s="7"/>
      <c r="D40" s="24">
        <v>18</v>
      </c>
      <c r="E40" s="25">
        <v>0.215</v>
      </c>
      <c r="F40" s="7"/>
      <c r="G40" s="24">
        <v>18</v>
      </c>
      <c r="H40" s="25">
        <v>0.18</v>
      </c>
      <c r="I40" s="7"/>
      <c r="J40" s="24">
        <v>18</v>
      </c>
      <c r="K40" s="25">
        <v>0.13</v>
      </c>
      <c r="L40" s="8"/>
    </row>
    <row r="41" spans="1:12" x14ac:dyDescent="0.25">
      <c r="A41" s="24">
        <v>19</v>
      </c>
      <c r="B41" s="25">
        <v>0.27</v>
      </c>
      <c r="C41" s="7"/>
      <c r="D41" s="24">
        <v>19</v>
      </c>
      <c r="E41" s="25">
        <v>0.23</v>
      </c>
      <c r="F41" s="7"/>
      <c r="G41" s="24">
        <v>19</v>
      </c>
      <c r="H41" s="25">
        <v>0.19</v>
      </c>
      <c r="I41" s="7"/>
      <c r="J41" s="24">
        <v>19</v>
      </c>
      <c r="K41" s="25">
        <v>0.14499999999999999</v>
      </c>
      <c r="L41" s="8"/>
    </row>
    <row r="42" spans="1:12" x14ac:dyDescent="0.25">
      <c r="A42" s="24">
        <v>20</v>
      </c>
      <c r="B42" s="25">
        <v>0.28499999999999998</v>
      </c>
      <c r="C42" s="7"/>
      <c r="D42" s="24">
        <v>20</v>
      </c>
      <c r="E42" s="25">
        <v>0.245</v>
      </c>
      <c r="F42" s="7"/>
      <c r="G42" s="24">
        <v>20</v>
      </c>
      <c r="H42" s="25">
        <v>0.2</v>
      </c>
      <c r="I42" s="7"/>
      <c r="J42" s="24">
        <v>20</v>
      </c>
      <c r="K42" s="25">
        <v>0.16</v>
      </c>
      <c r="L42" s="8"/>
    </row>
    <row r="43" spans="1:12" x14ac:dyDescent="0.25">
      <c r="A43" s="24">
        <v>21</v>
      </c>
      <c r="B43" s="25">
        <v>0.3</v>
      </c>
      <c r="C43" s="7"/>
      <c r="D43" s="24">
        <v>21</v>
      </c>
      <c r="E43" s="25">
        <v>0.26</v>
      </c>
      <c r="F43" s="7"/>
      <c r="G43" s="24">
        <v>21</v>
      </c>
      <c r="H43" s="25">
        <v>0.215</v>
      </c>
      <c r="I43" s="7"/>
      <c r="J43" s="24">
        <v>21</v>
      </c>
      <c r="K43" s="25">
        <v>0.17</v>
      </c>
      <c r="L43" s="8"/>
    </row>
    <row r="44" spans="1:12" x14ac:dyDescent="0.25">
      <c r="A44" s="24">
        <v>22</v>
      </c>
      <c r="B44" s="25">
        <v>0.315</v>
      </c>
      <c r="C44" s="7"/>
      <c r="D44" s="24">
        <v>22</v>
      </c>
      <c r="E44" s="25">
        <v>0.27500000000000002</v>
      </c>
      <c r="F44" s="7"/>
      <c r="G44" s="24">
        <v>22</v>
      </c>
      <c r="H44" s="25">
        <v>0.23</v>
      </c>
      <c r="I44" s="7"/>
      <c r="J44" s="24">
        <v>22</v>
      </c>
      <c r="K44" s="25">
        <v>0.18</v>
      </c>
      <c r="L44" s="8"/>
    </row>
    <row r="45" spans="1:12" x14ac:dyDescent="0.25">
      <c r="A45" s="24">
        <v>23</v>
      </c>
      <c r="B45" s="25">
        <v>0.33</v>
      </c>
      <c r="C45" s="7"/>
      <c r="D45" s="24">
        <v>23</v>
      </c>
      <c r="E45" s="25">
        <v>0.28999999999999998</v>
      </c>
      <c r="F45" s="7"/>
      <c r="G45" s="24">
        <v>23</v>
      </c>
      <c r="H45" s="25">
        <v>0.24</v>
      </c>
      <c r="I45" s="7"/>
      <c r="J45" s="24">
        <v>23</v>
      </c>
      <c r="K45" s="25">
        <v>0.19</v>
      </c>
      <c r="L45" s="8"/>
    </row>
    <row r="46" spans="1:12" x14ac:dyDescent="0.25">
      <c r="A46" s="24">
        <v>24</v>
      </c>
      <c r="B46" s="25">
        <v>0.36</v>
      </c>
      <c r="C46" s="7"/>
      <c r="D46" s="24">
        <v>24</v>
      </c>
      <c r="E46" s="25">
        <v>0.30499999999999999</v>
      </c>
      <c r="F46" s="7"/>
      <c r="G46" s="24">
        <v>24</v>
      </c>
      <c r="H46" s="25">
        <v>0.25</v>
      </c>
      <c r="I46" s="7"/>
      <c r="J46" s="24">
        <v>24</v>
      </c>
      <c r="K46" s="25">
        <v>0.2</v>
      </c>
      <c r="L46" s="8"/>
    </row>
    <row r="47" spans="1:12" x14ac:dyDescent="0.25">
      <c r="A47" s="24">
        <v>25</v>
      </c>
      <c r="B47" s="25">
        <v>0.375</v>
      </c>
      <c r="C47" s="7"/>
      <c r="D47" s="24">
        <v>25</v>
      </c>
      <c r="E47" s="25">
        <v>0.32</v>
      </c>
      <c r="F47" s="7"/>
      <c r="G47" s="24">
        <v>25</v>
      </c>
      <c r="H47" s="25">
        <v>0.27</v>
      </c>
      <c r="I47" s="7"/>
      <c r="J47" s="24">
        <v>25</v>
      </c>
      <c r="K47" s="25">
        <v>0.215</v>
      </c>
      <c r="L47" s="8"/>
    </row>
    <row r="48" spans="1:12" x14ac:dyDescent="0.25">
      <c r="A48" s="24">
        <v>26</v>
      </c>
      <c r="B48" s="25">
        <v>0.39</v>
      </c>
      <c r="C48" s="7"/>
      <c r="D48" s="24">
        <v>26</v>
      </c>
      <c r="E48" s="25">
        <v>0.35</v>
      </c>
      <c r="F48" s="7"/>
      <c r="G48" s="24">
        <v>26</v>
      </c>
      <c r="H48" s="25">
        <v>0.28499999999999998</v>
      </c>
      <c r="I48" s="7"/>
      <c r="J48" s="24">
        <v>26</v>
      </c>
      <c r="K48" s="25">
        <v>0.23</v>
      </c>
      <c r="L48" s="8"/>
    </row>
    <row r="49" spans="1:12" x14ac:dyDescent="0.25">
      <c r="A49" s="24">
        <v>27</v>
      </c>
      <c r="B49" s="25">
        <v>0.40500000000000003</v>
      </c>
      <c r="C49" s="7"/>
      <c r="D49" s="24">
        <v>27</v>
      </c>
      <c r="E49" s="25">
        <v>0.36</v>
      </c>
      <c r="F49" s="7"/>
      <c r="G49" s="24">
        <v>27</v>
      </c>
      <c r="H49" s="25">
        <v>0.3</v>
      </c>
      <c r="I49" s="7"/>
      <c r="J49" s="24">
        <v>27</v>
      </c>
      <c r="K49" s="25">
        <v>0.245</v>
      </c>
      <c r="L49" s="8"/>
    </row>
    <row r="50" spans="1:12" x14ac:dyDescent="0.25">
      <c r="A50" s="24">
        <v>28</v>
      </c>
      <c r="B50" s="25">
        <v>0.42</v>
      </c>
      <c r="C50" s="7"/>
      <c r="D50" s="24">
        <v>28</v>
      </c>
      <c r="E50" s="25">
        <v>0.37</v>
      </c>
      <c r="F50" s="7"/>
      <c r="G50" s="24">
        <v>28</v>
      </c>
      <c r="H50" s="25">
        <v>0.31</v>
      </c>
      <c r="I50" s="7"/>
      <c r="J50" s="24">
        <v>28</v>
      </c>
      <c r="K50" s="25">
        <v>0.26</v>
      </c>
      <c r="L50" s="8"/>
    </row>
    <row r="51" spans="1:12" x14ac:dyDescent="0.25">
      <c r="A51" s="24">
        <v>29</v>
      </c>
      <c r="B51" s="25">
        <v>0.44</v>
      </c>
      <c r="C51" s="7"/>
      <c r="D51" s="24">
        <v>29</v>
      </c>
      <c r="E51" s="25">
        <v>0.38</v>
      </c>
      <c r="F51" s="7"/>
      <c r="G51" s="24">
        <v>29</v>
      </c>
      <c r="H51" s="25">
        <v>0.32</v>
      </c>
      <c r="I51" s="7"/>
      <c r="J51" s="24">
        <v>29</v>
      </c>
      <c r="K51" s="25">
        <v>0.26500000000000001</v>
      </c>
      <c r="L51" s="8"/>
    </row>
    <row r="52" spans="1:12" x14ac:dyDescent="0.25">
      <c r="A52" s="24">
        <v>30</v>
      </c>
      <c r="B52" s="25">
        <v>0.44500000000000001</v>
      </c>
      <c r="C52" s="7"/>
      <c r="D52" s="24">
        <v>30</v>
      </c>
      <c r="E52" s="25">
        <v>0.39</v>
      </c>
      <c r="F52" s="7"/>
      <c r="G52" s="24">
        <v>30</v>
      </c>
      <c r="H52" s="25">
        <v>0.33</v>
      </c>
      <c r="I52" s="7"/>
      <c r="J52" s="24">
        <v>30</v>
      </c>
      <c r="K52" s="25">
        <v>0.27</v>
      </c>
      <c r="L52" s="8"/>
    </row>
    <row r="53" spans="1:12" x14ac:dyDescent="0.25">
      <c r="A53" s="24">
        <v>31</v>
      </c>
      <c r="B53" s="25">
        <v>0.45</v>
      </c>
      <c r="C53" s="7"/>
      <c r="D53" s="24">
        <v>31</v>
      </c>
      <c r="E53" s="25">
        <v>0.4</v>
      </c>
      <c r="F53" s="7"/>
      <c r="G53" s="24">
        <v>31</v>
      </c>
      <c r="H53" s="25">
        <v>0.34</v>
      </c>
      <c r="I53" s="7"/>
      <c r="J53" s="24">
        <v>31</v>
      </c>
      <c r="K53" s="25">
        <v>0.28000000000000003</v>
      </c>
      <c r="L53" s="8"/>
    </row>
    <row r="54" spans="1:12" x14ac:dyDescent="0.25">
      <c r="A54" s="24">
        <v>32</v>
      </c>
      <c r="B54" s="25">
        <v>0.47</v>
      </c>
      <c r="C54" s="7"/>
      <c r="D54" s="24">
        <v>32</v>
      </c>
      <c r="E54" s="25">
        <v>0.41</v>
      </c>
      <c r="F54" s="7"/>
      <c r="G54" s="24">
        <v>32</v>
      </c>
      <c r="H54" s="25">
        <v>0.35</v>
      </c>
      <c r="I54" s="7"/>
      <c r="J54" s="24">
        <v>32</v>
      </c>
      <c r="K54" s="25">
        <v>0.28999999999999998</v>
      </c>
      <c r="L54" s="8"/>
    </row>
    <row r="55" spans="1:12" x14ac:dyDescent="0.25">
      <c r="A55" s="24">
        <v>33</v>
      </c>
      <c r="B55" s="25">
        <v>0.48</v>
      </c>
      <c r="C55" s="7"/>
      <c r="D55" s="24">
        <v>33</v>
      </c>
      <c r="E55" s="25">
        <v>0.42</v>
      </c>
      <c r="F55" s="7"/>
      <c r="G55" s="24">
        <v>33</v>
      </c>
      <c r="H55" s="25">
        <v>0.35499999999999998</v>
      </c>
      <c r="I55" s="7"/>
      <c r="J55" s="24">
        <v>33</v>
      </c>
      <c r="K55" s="25">
        <v>0.29499999999999998</v>
      </c>
      <c r="L55" s="8"/>
    </row>
    <row r="56" spans="1:12" x14ac:dyDescent="0.25">
      <c r="A56" s="24">
        <v>34</v>
      </c>
      <c r="B56" s="25">
        <v>0.49</v>
      </c>
      <c r="C56" s="7"/>
      <c r="D56" s="24">
        <v>34</v>
      </c>
      <c r="E56" s="25">
        <v>0.44</v>
      </c>
      <c r="F56" s="7"/>
      <c r="G56" s="24">
        <v>34</v>
      </c>
      <c r="H56" s="25">
        <v>0.37</v>
      </c>
      <c r="I56" s="7"/>
      <c r="J56" s="24">
        <v>34</v>
      </c>
      <c r="K56" s="25">
        <v>0.3</v>
      </c>
      <c r="L56" s="8"/>
    </row>
    <row r="57" spans="1:12" x14ac:dyDescent="0.25">
      <c r="A57" s="24">
        <v>35</v>
      </c>
      <c r="B57" s="25">
        <v>0.5</v>
      </c>
      <c r="C57" s="7"/>
      <c r="D57" s="24">
        <v>35</v>
      </c>
      <c r="E57" s="25">
        <v>0.44500000000000001</v>
      </c>
      <c r="F57" s="7"/>
      <c r="G57" s="24">
        <v>35</v>
      </c>
      <c r="H57" s="25">
        <v>0.38</v>
      </c>
      <c r="I57" s="7"/>
      <c r="J57" s="24">
        <v>35</v>
      </c>
      <c r="K57" s="25">
        <v>0.31</v>
      </c>
      <c r="L57" s="8"/>
    </row>
    <row r="58" spans="1:12" x14ac:dyDescent="0.25">
      <c r="A58" s="24">
        <v>36</v>
      </c>
      <c r="B58" s="25">
        <v>0.52</v>
      </c>
      <c r="C58" s="7"/>
      <c r="D58" s="24">
        <v>36</v>
      </c>
      <c r="E58" s="25">
        <v>0.45</v>
      </c>
      <c r="F58" s="7"/>
      <c r="G58" s="24">
        <v>36</v>
      </c>
      <c r="H58" s="25">
        <v>0.39</v>
      </c>
      <c r="I58" s="7"/>
      <c r="J58" s="24">
        <v>36</v>
      </c>
      <c r="K58" s="25">
        <v>0.32</v>
      </c>
      <c r="L58" s="8"/>
    </row>
    <row r="59" spans="1:12" x14ac:dyDescent="0.25">
      <c r="A59" s="24">
        <v>37</v>
      </c>
      <c r="B59" s="25">
        <v>0.53</v>
      </c>
      <c r="C59" s="7"/>
      <c r="D59" s="24">
        <v>37</v>
      </c>
      <c r="E59" s="25">
        <v>0.47</v>
      </c>
      <c r="F59" s="7"/>
      <c r="G59" s="24">
        <v>37</v>
      </c>
      <c r="H59" s="25">
        <v>0.4</v>
      </c>
      <c r="I59" s="7"/>
      <c r="J59" s="24">
        <v>37</v>
      </c>
      <c r="K59" s="25">
        <v>0.33</v>
      </c>
      <c r="L59" s="8"/>
    </row>
    <row r="60" spans="1:12" x14ac:dyDescent="0.25">
      <c r="A60" s="24">
        <v>38</v>
      </c>
      <c r="B60" s="25">
        <v>0.54</v>
      </c>
      <c r="C60" s="7"/>
      <c r="D60" s="24">
        <v>38</v>
      </c>
      <c r="E60" s="25">
        <v>0.48</v>
      </c>
      <c r="F60" s="7"/>
      <c r="G60" s="24">
        <v>38</v>
      </c>
      <c r="H60" s="25">
        <v>0.41</v>
      </c>
      <c r="I60" s="7"/>
      <c r="J60" s="24">
        <v>38</v>
      </c>
      <c r="K60" s="25">
        <v>0.34</v>
      </c>
      <c r="L60" s="8"/>
    </row>
    <row r="61" spans="1:12" x14ac:dyDescent="0.25">
      <c r="A61" s="24">
        <v>39</v>
      </c>
      <c r="B61" s="25">
        <v>0.55000000000000004</v>
      </c>
      <c r="C61" s="7"/>
      <c r="D61" s="24">
        <v>39</v>
      </c>
      <c r="E61" s="25">
        <v>0.49</v>
      </c>
      <c r="F61" s="7"/>
      <c r="G61" s="24">
        <v>39</v>
      </c>
      <c r="H61" s="25">
        <v>0.42</v>
      </c>
      <c r="I61" s="7"/>
      <c r="J61" s="24">
        <v>39</v>
      </c>
      <c r="K61" s="25">
        <v>0.34499999999999997</v>
      </c>
      <c r="L61" s="8"/>
    </row>
    <row r="62" spans="1:12" x14ac:dyDescent="0.25">
      <c r="A62" s="24">
        <v>40</v>
      </c>
      <c r="B62" s="25">
        <v>0.56999999999999995</v>
      </c>
      <c r="C62" s="7"/>
      <c r="D62" s="24">
        <v>40</v>
      </c>
      <c r="E62" s="25">
        <v>0.5</v>
      </c>
      <c r="F62" s="7"/>
      <c r="G62" s="24">
        <v>40</v>
      </c>
      <c r="H62" s="25">
        <v>0.42499999999999999</v>
      </c>
      <c r="I62" s="7"/>
      <c r="J62" s="24">
        <v>40</v>
      </c>
      <c r="K62" s="25">
        <v>0.35</v>
      </c>
      <c r="L62" s="8"/>
    </row>
    <row r="63" spans="1:12" x14ac:dyDescent="0.25">
      <c r="A63" s="24">
        <v>41</v>
      </c>
      <c r="B63" s="25">
        <v>0.59</v>
      </c>
      <c r="C63" s="7"/>
      <c r="D63" s="24">
        <v>41</v>
      </c>
      <c r="E63" s="25">
        <v>0.52</v>
      </c>
      <c r="F63" s="7"/>
      <c r="G63" s="24">
        <v>41</v>
      </c>
      <c r="H63" s="25">
        <v>0.44</v>
      </c>
      <c r="I63" s="7"/>
      <c r="J63" s="24">
        <v>41</v>
      </c>
      <c r="K63" s="25">
        <v>0.36</v>
      </c>
      <c r="L63" s="8"/>
    </row>
    <row r="64" spans="1:12" x14ac:dyDescent="0.25">
      <c r="A64" s="24">
        <v>42</v>
      </c>
      <c r="B64" s="25">
        <v>0.59499999999999997</v>
      </c>
      <c r="C64" s="7"/>
      <c r="D64" s="24">
        <v>42</v>
      </c>
      <c r="E64" s="25">
        <v>0.54</v>
      </c>
      <c r="F64" s="7"/>
      <c r="G64" s="24">
        <v>42</v>
      </c>
      <c r="H64" s="25">
        <v>0.45500000000000002</v>
      </c>
      <c r="I64" s="7"/>
      <c r="J64" s="24">
        <v>42</v>
      </c>
      <c r="K64" s="25">
        <v>0.37</v>
      </c>
      <c r="L64" s="8"/>
    </row>
    <row r="65" spans="1:12" x14ac:dyDescent="0.25">
      <c r="A65" s="24">
        <v>43</v>
      </c>
      <c r="B65" s="25">
        <v>0.6</v>
      </c>
      <c r="C65" s="7"/>
      <c r="D65" s="24">
        <v>43</v>
      </c>
      <c r="E65" s="25">
        <v>0.54500000000000004</v>
      </c>
      <c r="F65" s="7"/>
      <c r="G65" s="24">
        <v>43</v>
      </c>
      <c r="H65" s="25">
        <v>0.46500000000000002</v>
      </c>
      <c r="I65" s="7"/>
      <c r="J65" s="24">
        <v>43</v>
      </c>
      <c r="K65" s="25">
        <v>0.38</v>
      </c>
      <c r="L65" s="8"/>
    </row>
    <row r="66" spans="1:12" x14ac:dyDescent="0.25">
      <c r="A66" s="24">
        <v>44</v>
      </c>
      <c r="B66" s="25">
        <v>0.62</v>
      </c>
      <c r="C66" s="7"/>
      <c r="D66" s="24">
        <v>44</v>
      </c>
      <c r="E66" s="25">
        <v>0.55000000000000004</v>
      </c>
      <c r="F66" s="7"/>
      <c r="G66" s="24">
        <v>44</v>
      </c>
      <c r="H66" s="25">
        <v>0.47</v>
      </c>
      <c r="I66" s="7"/>
      <c r="J66" s="24">
        <v>44</v>
      </c>
      <c r="K66" s="25">
        <v>0.39</v>
      </c>
      <c r="L66" s="8"/>
    </row>
    <row r="67" spans="1:12" x14ac:dyDescent="0.25">
      <c r="A67" s="24">
        <v>45</v>
      </c>
      <c r="B67" s="25">
        <v>0.64</v>
      </c>
      <c r="C67" s="7"/>
      <c r="D67" s="24">
        <v>45</v>
      </c>
      <c r="E67" s="25">
        <v>0.56999999999999995</v>
      </c>
      <c r="F67" s="7"/>
      <c r="G67" s="24">
        <v>45</v>
      </c>
      <c r="H67" s="25">
        <v>0.48499999999999999</v>
      </c>
      <c r="I67" s="7"/>
      <c r="J67" s="24">
        <v>45</v>
      </c>
      <c r="K67" s="25">
        <v>0.4</v>
      </c>
      <c r="L67" s="8"/>
    </row>
    <row r="68" spans="1:12" x14ac:dyDescent="0.25">
      <c r="A68" s="24">
        <v>46</v>
      </c>
      <c r="B68" s="25">
        <v>0.65</v>
      </c>
      <c r="C68" s="7"/>
      <c r="D68" s="24">
        <v>46</v>
      </c>
      <c r="E68" s="25">
        <v>0.59</v>
      </c>
      <c r="F68" s="7"/>
      <c r="G68" s="24">
        <v>46</v>
      </c>
      <c r="H68" s="25">
        <v>0.5</v>
      </c>
      <c r="I68" s="7"/>
      <c r="J68" s="24">
        <v>46</v>
      </c>
      <c r="K68" s="25">
        <v>0.41</v>
      </c>
      <c r="L68" s="8"/>
    </row>
    <row r="69" spans="1:12" x14ac:dyDescent="0.25">
      <c r="A69" s="24">
        <v>47</v>
      </c>
      <c r="B69" s="25">
        <v>0.67</v>
      </c>
      <c r="C69" s="7"/>
      <c r="D69" s="24">
        <v>47</v>
      </c>
      <c r="E69" s="25">
        <v>0.6</v>
      </c>
      <c r="F69" s="7"/>
      <c r="G69" s="24">
        <v>47</v>
      </c>
      <c r="H69" s="25">
        <v>0.51</v>
      </c>
      <c r="I69" s="7"/>
      <c r="J69" s="24">
        <v>47</v>
      </c>
      <c r="K69" s="25">
        <v>0.42</v>
      </c>
      <c r="L69" s="8"/>
    </row>
    <row r="70" spans="1:12" x14ac:dyDescent="0.25">
      <c r="A70" s="24">
        <v>48</v>
      </c>
      <c r="B70" s="25">
        <v>0.69</v>
      </c>
      <c r="C70" s="7"/>
      <c r="D70" s="24">
        <v>48</v>
      </c>
      <c r="E70" s="25">
        <v>0.62</v>
      </c>
      <c r="F70" s="7"/>
      <c r="G70" s="24">
        <v>48</v>
      </c>
      <c r="H70" s="25">
        <v>0.52500000000000002</v>
      </c>
      <c r="I70" s="7"/>
      <c r="J70" s="24">
        <v>48</v>
      </c>
      <c r="K70" s="25">
        <v>0.43</v>
      </c>
      <c r="L70" s="8"/>
    </row>
    <row r="71" spans="1:12" x14ac:dyDescent="0.25">
      <c r="A71" s="24">
        <v>49</v>
      </c>
      <c r="B71" s="25">
        <v>0.7</v>
      </c>
      <c r="C71" s="7"/>
      <c r="D71" s="24">
        <v>49</v>
      </c>
      <c r="E71" s="25">
        <v>0.64</v>
      </c>
      <c r="F71" s="7"/>
      <c r="G71" s="24">
        <v>49</v>
      </c>
      <c r="H71" s="25">
        <v>0.54</v>
      </c>
      <c r="I71" s="7"/>
      <c r="J71" s="24">
        <v>49</v>
      </c>
      <c r="K71" s="25">
        <v>0.44</v>
      </c>
      <c r="L71" s="8"/>
    </row>
    <row r="72" spans="1:12" x14ac:dyDescent="0.25">
      <c r="A72" s="24">
        <v>50</v>
      </c>
      <c r="B72" s="25">
        <v>0.72499999999999998</v>
      </c>
      <c r="C72" s="7"/>
      <c r="D72" s="24">
        <v>50</v>
      </c>
      <c r="E72" s="25">
        <v>0.65</v>
      </c>
      <c r="F72" s="7"/>
      <c r="G72" s="24">
        <v>50</v>
      </c>
      <c r="H72" s="25">
        <v>0.55000000000000004</v>
      </c>
      <c r="I72" s="7"/>
      <c r="J72" s="24">
        <v>50</v>
      </c>
      <c r="K72" s="25">
        <v>0.44500000000000001</v>
      </c>
      <c r="L72" s="8"/>
    </row>
    <row r="73" spans="1:12" x14ac:dyDescent="0.25">
      <c r="A73" s="24">
        <v>51</v>
      </c>
      <c r="B73" s="25">
        <v>0.77</v>
      </c>
      <c r="C73" s="7"/>
      <c r="D73" s="24">
        <v>51</v>
      </c>
      <c r="E73" s="25">
        <v>0.67</v>
      </c>
      <c r="F73" s="7"/>
      <c r="G73" s="24">
        <v>51</v>
      </c>
      <c r="H73" s="25">
        <v>0.56000000000000005</v>
      </c>
      <c r="I73" s="7"/>
      <c r="J73" s="24">
        <v>51</v>
      </c>
      <c r="K73" s="25">
        <v>0.45</v>
      </c>
      <c r="L73" s="8"/>
    </row>
    <row r="74" spans="1:12" x14ac:dyDescent="0.25">
      <c r="A74" s="24">
        <v>52</v>
      </c>
      <c r="B74" s="25">
        <v>0.81</v>
      </c>
      <c r="C74" s="7"/>
      <c r="D74" s="24">
        <v>52</v>
      </c>
      <c r="E74" s="25">
        <v>0.68</v>
      </c>
      <c r="F74" s="7"/>
      <c r="G74" s="24">
        <v>52</v>
      </c>
      <c r="H74" s="25">
        <v>0.57499999999999996</v>
      </c>
      <c r="I74" s="7"/>
      <c r="J74" s="24">
        <v>52</v>
      </c>
      <c r="K74" s="25">
        <v>0.47</v>
      </c>
      <c r="L74" s="8"/>
    </row>
    <row r="75" spans="1:12" x14ac:dyDescent="0.25">
      <c r="A75" s="24">
        <v>53</v>
      </c>
      <c r="B75" s="25">
        <v>0.84</v>
      </c>
      <c r="C75" s="7"/>
      <c r="D75" s="24">
        <v>53</v>
      </c>
      <c r="E75" s="25">
        <v>0.7</v>
      </c>
      <c r="F75" s="7"/>
      <c r="G75" s="24">
        <v>53</v>
      </c>
      <c r="H75" s="25">
        <v>0.59</v>
      </c>
      <c r="I75" s="7"/>
      <c r="J75" s="24">
        <v>53</v>
      </c>
      <c r="K75" s="25">
        <v>0.48</v>
      </c>
      <c r="L75" s="8"/>
    </row>
    <row r="76" spans="1:12" x14ac:dyDescent="0.25">
      <c r="A76" s="24">
        <v>54</v>
      </c>
      <c r="B76" s="25">
        <v>0.87</v>
      </c>
      <c r="C76" s="7"/>
      <c r="D76" s="24">
        <v>54</v>
      </c>
      <c r="E76" s="25">
        <v>0.72</v>
      </c>
      <c r="F76" s="7"/>
      <c r="G76" s="24">
        <v>54</v>
      </c>
      <c r="H76" s="25">
        <v>0.60499999999999998</v>
      </c>
      <c r="I76" s="7"/>
      <c r="J76" s="24">
        <v>54</v>
      </c>
      <c r="K76" s="25">
        <v>0.49</v>
      </c>
      <c r="L76" s="8"/>
    </row>
    <row r="77" spans="1:12" x14ac:dyDescent="0.25">
      <c r="A77" s="26">
        <v>55</v>
      </c>
      <c r="B77" s="27">
        <v>1</v>
      </c>
      <c r="C77" s="7"/>
      <c r="D77" s="24">
        <v>55</v>
      </c>
      <c r="E77" s="25">
        <v>0.75</v>
      </c>
      <c r="F77" s="7"/>
      <c r="G77" s="24">
        <v>55</v>
      </c>
      <c r="H77" s="25">
        <v>0.625</v>
      </c>
      <c r="I77" s="7"/>
      <c r="J77" s="24">
        <v>55</v>
      </c>
      <c r="K77" s="25">
        <v>0.5</v>
      </c>
      <c r="L77" s="8"/>
    </row>
    <row r="78" spans="1:12" x14ac:dyDescent="0.25">
      <c r="A78" s="11"/>
      <c r="B78" s="23"/>
      <c r="C78" s="6"/>
      <c r="D78" s="24">
        <v>56</v>
      </c>
      <c r="E78" s="25">
        <v>0.78</v>
      </c>
      <c r="F78" s="7"/>
      <c r="G78" s="24">
        <v>56</v>
      </c>
      <c r="H78" s="25">
        <v>0.65500000000000003</v>
      </c>
      <c r="I78" s="7"/>
      <c r="J78" s="24">
        <v>56</v>
      </c>
      <c r="K78" s="25">
        <v>0.53</v>
      </c>
      <c r="L78" s="8"/>
    </row>
    <row r="79" spans="1:12" x14ac:dyDescent="0.25">
      <c r="B79" s="5"/>
      <c r="C79" s="6"/>
      <c r="D79" s="24">
        <v>57</v>
      </c>
      <c r="E79" s="25">
        <v>0.82</v>
      </c>
      <c r="F79" s="7"/>
      <c r="G79" s="24">
        <v>57</v>
      </c>
      <c r="H79" s="25">
        <v>0.68</v>
      </c>
      <c r="I79" s="7"/>
      <c r="J79" s="24">
        <v>57</v>
      </c>
      <c r="K79" s="25">
        <v>0.54</v>
      </c>
      <c r="L79" s="8"/>
    </row>
    <row r="80" spans="1:12" x14ac:dyDescent="0.25">
      <c r="B80" s="5"/>
      <c r="C80" s="6"/>
      <c r="D80" s="24">
        <v>58</v>
      </c>
      <c r="E80" s="25">
        <v>0.84</v>
      </c>
      <c r="F80" s="7"/>
      <c r="G80" s="24">
        <v>58</v>
      </c>
      <c r="H80" s="25">
        <v>0.69499999999999995</v>
      </c>
      <c r="I80" s="7"/>
      <c r="J80" s="24">
        <v>58</v>
      </c>
      <c r="K80" s="25">
        <v>0.55000000000000004</v>
      </c>
      <c r="L80" s="8"/>
    </row>
    <row r="81" spans="2:12" x14ac:dyDescent="0.25">
      <c r="B81" s="5"/>
      <c r="C81" s="6"/>
      <c r="D81" s="24">
        <v>59</v>
      </c>
      <c r="E81" s="25">
        <v>0.9</v>
      </c>
      <c r="F81" s="7"/>
      <c r="G81" s="24">
        <v>59</v>
      </c>
      <c r="H81" s="25">
        <v>0.73</v>
      </c>
      <c r="I81" s="7"/>
      <c r="J81" s="24">
        <v>59</v>
      </c>
      <c r="K81" s="25">
        <v>0.56000000000000005</v>
      </c>
      <c r="L81" s="8"/>
    </row>
    <row r="82" spans="2:12" x14ac:dyDescent="0.25">
      <c r="B82" s="5"/>
      <c r="C82" s="6"/>
      <c r="D82" s="26">
        <v>60</v>
      </c>
      <c r="E82" s="27">
        <v>1</v>
      </c>
      <c r="F82" s="7"/>
      <c r="G82" s="24">
        <v>60</v>
      </c>
      <c r="H82" s="25">
        <v>0.77</v>
      </c>
      <c r="I82" s="7"/>
      <c r="J82" s="24">
        <v>60</v>
      </c>
      <c r="K82" s="25">
        <v>0.57999999999999996</v>
      </c>
      <c r="L82" s="8"/>
    </row>
    <row r="83" spans="2:12" x14ac:dyDescent="0.25">
      <c r="B83" s="5"/>
      <c r="D83" s="11"/>
      <c r="E83" s="11"/>
      <c r="F83" s="6"/>
      <c r="G83" s="24">
        <v>61</v>
      </c>
      <c r="H83" s="25">
        <v>0.8</v>
      </c>
      <c r="I83" s="7"/>
      <c r="J83" s="24">
        <v>61</v>
      </c>
      <c r="K83" s="25">
        <v>0.60499999999999998</v>
      </c>
      <c r="L83" s="8"/>
    </row>
    <row r="84" spans="2:12" x14ac:dyDescent="0.25">
      <c r="B84" s="5"/>
      <c r="F84" s="6"/>
      <c r="G84" s="24">
        <v>62</v>
      </c>
      <c r="H84" s="25">
        <v>0.84</v>
      </c>
      <c r="I84" s="7"/>
      <c r="J84" s="24">
        <v>62</v>
      </c>
      <c r="K84" s="25">
        <v>0.64</v>
      </c>
      <c r="L84" s="8"/>
    </row>
    <row r="85" spans="2:12" x14ac:dyDescent="0.25">
      <c r="B85" s="5"/>
      <c r="F85" s="6"/>
      <c r="G85" s="24">
        <v>63</v>
      </c>
      <c r="H85" s="25">
        <v>0.85</v>
      </c>
      <c r="I85" s="7"/>
      <c r="J85" s="24">
        <v>63</v>
      </c>
      <c r="K85" s="25">
        <v>0.68</v>
      </c>
      <c r="L85" s="8"/>
    </row>
    <row r="86" spans="2:12" x14ac:dyDescent="0.25">
      <c r="B86" s="5"/>
      <c r="F86" s="6"/>
      <c r="G86" s="24">
        <v>64</v>
      </c>
      <c r="H86" s="25">
        <v>0.89</v>
      </c>
      <c r="I86" s="7"/>
      <c r="J86" s="24">
        <v>64</v>
      </c>
      <c r="K86" s="25">
        <v>0.75</v>
      </c>
      <c r="L86" s="8"/>
    </row>
    <row r="87" spans="2:12" x14ac:dyDescent="0.25">
      <c r="B87" s="5"/>
      <c r="F87" s="6"/>
      <c r="G87" s="26">
        <v>65</v>
      </c>
      <c r="H87" s="27">
        <v>1</v>
      </c>
      <c r="I87" s="7"/>
      <c r="J87" s="24">
        <v>65</v>
      </c>
      <c r="K87" s="25">
        <v>0.78</v>
      </c>
      <c r="L87" s="8"/>
    </row>
    <row r="88" spans="2:12" x14ac:dyDescent="0.25">
      <c r="B88" s="5"/>
      <c r="G88" s="11"/>
      <c r="H88" s="11"/>
      <c r="I88" s="6"/>
      <c r="J88" s="24">
        <v>66</v>
      </c>
      <c r="K88" s="25">
        <v>0.82</v>
      </c>
      <c r="L88" s="8"/>
    </row>
    <row r="89" spans="2:12" x14ac:dyDescent="0.25">
      <c r="B89" s="5"/>
      <c r="I89" s="6"/>
      <c r="J89" s="24">
        <v>67</v>
      </c>
      <c r="K89" s="25">
        <v>0.86</v>
      </c>
      <c r="L89" s="8"/>
    </row>
    <row r="90" spans="2:12" x14ac:dyDescent="0.25">
      <c r="B90" s="5"/>
      <c r="I90" s="6"/>
      <c r="J90" s="24">
        <v>68</v>
      </c>
      <c r="K90" s="25">
        <v>0.87</v>
      </c>
      <c r="L90" s="8"/>
    </row>
    <row r="91" spans="2:12" x14ac:dyDescent="0.25">
      <c r="B91" s="5"/>
      <c r="I91" s="6"/>
      <c r="J91" s="24">
        <v>69</v>
      </c>
      <c r="K91" s="25">
        <v>0.89</v>
      </c>
      <c r="L91" s="8"/>
    </row>
    <row r="92" spans="2:12" x14ac:dyDescent="0.25">
      <c r="B92" s="5"/>
      <c r="I92" s="6"/>
      <c r="J92" s="26">
        <v>70</v>
      </c>
      <c r="K92" s="27">
        <v>1</v>
      </c>
      <c r="L92" s="8"/>
    </row>
    <row r="93" spans="2:12" x14ac:dyDescent="0.25">
      <c r="B93" s="5"/>
      <c r="J93" s="11"/>
      <c r="K93" s="11"/>
    </row>
    <row r="94" spans="2:12" x14ac:dyDescent="0.25">
      <c r="B94" s="5"/>
    </row>
    <row r="95" spans="2:12" x14ac:dyDescent="0.25">
      <c r="B95" s="5"/>
    </row>
    <row r="96" spans="2:1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</sheetData>
  <mergeCells count="10">
    <mergeCell ref="J20:K20"/>
    <mergeCell ref="G20:H20"/>
    <mergeCell ref="D20:E20"/>
    <mergeCell ref="A20:B20"/>
    <mergeCell ref="A2:G2"/>
    <mergeCell ref="A1:E1"/>
    <mergeCell ref="J5:K5"/>
    <mergeCell ref="G5:H5"/>
    <mergeCell ref="D5:E5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005F-371D-452C-BB17-34557CE0F70A}">
  <dimension ref="A1:AW408"/>
  <sheetViews>
    <sheetView zoomScale="130" zoomScaleNormal="130" workbookViewId="0">
      <selection sqref="A1:C1"/>
    </sheetView>
  </sheetViews>
  <sheetFormatPr defaultRowHeight="15" x14ac:dyDescent="0.25"/>
  <sheetData>
    <row r="1" spans="1:49" ht="18.75" x14ac:dyDescent="0.3">
      <c r="A1" s="104" t="s">
        <v>44</v>
      </c>
      <c r="B1" s="105"/>
      <c r="C1" s="10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5.75" x14ac:dyDescent="0.25">
      <c r="A2" s="78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ht="15.75" x14ac:dyDescent="0.25">
      <c r="A3" s="79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ht="15.75" x14ac:dyDescent="0.25">
      <c r="A4" s="7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ht="15.75" x14ac:dyDescent="0.25">
      <c r="A5" s="78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15.75" x14ac:dyDescent="0.25">
      <c r="A6" s="80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15.75" x14ac:dyDescent="0.25">
      <c r="A7" s="7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15.75" x14ac:dyDescent="0.25">
      <c r="A8" s="81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15.75" x14ac:dyDescent="0.25">
      <c r="A9" s="80" t="s">
        <v>48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ht="15.75" x14ac:dyDescent="0.25">
      <c r="A10" s="7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ht="15.75" x14ac:dyDescent="0.25">
      <c r="A11" s="81" t="s">
        <v>49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ht="15.75" x14ac:dyDescent="0.25">
      <c r="A12" s="80" t="s">
        <v>50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15.75" x14ac:dyDescent="0.25">
      <c r="A13" s="7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15.75" x14ac:dyDescent="0.25">
      <c r="A14" s="81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15.75" x14ac:dyDescent="0.25">
      <c r="A15" s="80" t="s">
        <v>51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15.75" x14ac:dyDescent="0.25">
      <c r="A16" s="7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ht="15.75" x14ac:dyDescent="0.25">
      <c r="A17" s="81" t="s">
        <v>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15.75" x14ac:dyDescent="0.25">
      <c r="A18" s="80" t="s">
        <v>52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15.75" x14ac:dyDescent="0.25">
      <c r="A19" s="7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15.75" x14ac:dyDescent="0.25">
      <c r="A20" s="81" t="s">
        <v>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15.75" x14ac:dyDescent="0.25">
      <c r="A21" s="80" t="s">
        <v>53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ht="15.75" x14ac:dyDescent="0.25">
      <c r="A22" s="7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15.75" x14ac:dyDescent="0.25">
      <c r="A23" s="78" t="s">
        <v>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15.75" x14ac:dyDescent="0.25">
      <c r="A24" s="79" t="s">
        <v>54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15.75" x14ac:dyDescent="0.25">
      <c r="A25" s="7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15.75" x14ac:dyDescent="0.25">
      <c r="A26" s="78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15.75" x14ac:dyDescent="0.25">
      <c r="A27" s="79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15.75" x14ac:dyDescent="0.25">
      <c r="A28" s="7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15.75" x14ac:dyDescent="0.25">
      <c r="A29" s="78" t="s">
        <v>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15.75" x14ac:dyDescent="0.25">
      <c r="A30" s="79" t="s">
        <v>56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15.75" x14ac:dyDescent="0.25">
      <c r="A31" s="79" t="s">
        <v>57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4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:4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:4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:4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Tables</vt:lpstr>
      <vt:lpstr>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Fischman</dc:creator>
  <cp:lastModifiedBy>Brandon Reich</cp:lastModifiedBy>
  <dcterms:created xsi:type="dcterms:W3CDTF">2017-02-16T23:59:25Z</dcterms:created>
  <dcterms:modified xsi:type="dcterms:W3CDTF">2021-06-29T01:38:05Z</dcterms:modified>
</cp:coreProperties>
</file>